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LANILHAS DE CUSTOS - COC\DIGESC\Despachos\2018\Pregões\Serviços de TI\Pregão 88-2018\Proposta Union\"/>
    </mc:Choice>
  </mc:AlternateContent>
  <workbookProtection workbookAlgorithmName="SHA-512" workbookHashValue="xRZUBUMfKrofXpVGPBcy94EorPRIXHMNKn8C0x7eJEiP+dXPd7+nIky00viipWmyahgINVcWXRqFVQHU0lUjWw==" workbookSaltValue="r2uvk2J5GJR66HT7m8MtdQ==" workbookSpinCount="100000" lockStructure="1"/>
  <bookViews>
    <workbookView xWindow="0" yWindow="0" windowWidth="28800" windowHeight="12330"/>
  </bookViews>
  <sheets>
    <sheet name="Custo por trabalhador" sheetId="2" r:id="rId1"/>
    <sheet name="Planilha de Custos - Ti I" sheetId="3" r:id="rId2"/>
    <sheet name="Planilha de Custos - Ti II" sheetId="4" r:id="rId3"/>
    <sheet name="Planilha de Custos - Ti III"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7" i="2" l="1"/>
  <c r="D419" i="2"/>
  <c r="B12" i="2" l="1"/>
  <c r="D438" i="2" l="1"/>
  <c r="C438" i="2"/>
  <c r="B438" i="2"/>
  <c r="A422" i="2"/>
  <c r="B409" i="2"/>
  <c r="C409" i="2"/>
  <c r="A424" i="2"/>
  <c r="A423" i="2"/>
  <c r="C424" i="2"/>
  <c r="A376" i="2"/>
  <c r="A375" i="2"/>
  <c r="A374" i="2"/>
  <c r="B360" i="2"/>
  <c r="A348" i="2"/>
  <c r="A347" i="2"/>
  <c r="A346" i="2"/>
  <c r="A342" i="2"/>
  <c r="A341" i="2"/>
  <c r="A340" i="2"/>
  <c r="A287" i="2"/>
  <c r="A286" i="2"/>
  <c r="A285" i="2"/>
  <c r="A279" i="2"/>
  <c r="A278" i="2"/>
  <c r="A277" i="2"/>
  <c r="C279" i="2"/>
  <c r="A273" i="2"/>
  <c r="A272" i="2"/>
  <c r="A271" i="2"/>
  <c r="A264" i="2"/>
  <c r="A263" i="2"/>
  <c r="A262" i="2"/>
  <c r="C264" i="2"/>
  <c r="A258" i="2"/>
  <c r="A257" i="2"/>
  <c r="A256" i="2"/>
  <c r="A250" i="2"/>
  <c r="A249" i="2"/>
  <c r="A248" i="2"/>
  <c r="A241" i="2"/>
  <c r="A240" i="2"/>
  <c r="A239" i="2"/>
  <c r="C241" i="2"/>
  <c r="A234" i="2"/>
  <c r="A233" i="2"/>
  <c r="A232" i="2"/>
  <c r="A228" i="2"/>
  <c r="A227" i="2"/>
  <c r="A226" i="2"/>
  <c r="A207" i="2"/>
  <c r="A206" i="2"/>
  <c r="A205" i="2"/>
  <c r="A196" i="2"/>
  <c r="A195" i="2"/>
  <c r="A194" i="2"/>
  <c r="D193" i="2"/>
  <c r="B188" i="2"/>
  <c r="B189" i="2"/>
  <c r="B187" i="2"/>
  <c r="D187" i="2" s="1"/>
  <c r="C189" i="2"/>
  <c r="C188" i="2"/>
  <c r="A189" i="2"/>
  <c r="A188" i="2"/>
  <c r="A187" i="2"/>
  <c r="A181" i="2"/>
  <c r="A180" i="2"/>
  <c r="A179" i="2"/>
  <c r="A175" i="2"/>
  <c r="A174" i="2"/>
  <c r="A173" i="2"/>
  <c r="B168" i="2"/>
  <c r="B169" i="2"/>
  <c r="B167" i="2"/>
  <c r="A169" i="2"/>
  <c r="A168" i="2"/>
  <c r="A167" i="2"/>
  <c r="C169" i="2"/>
  <c r="A161" i="2"/>
  <c r="A160" i="2"/>
  <c r="A159" i="2"/>
  <c r="A155" i="2"/>
  <c r="A154" i="2"/>
  <c r="A153" i="2"/>
  <c r="D409" i="2" l="1"/>
  <c r="D443" i="2" s="1"/>
  <c r="D189" i="2"/>
  <c r="D196" i="2" s="1"/>
  <c r="D169" i="2"/>
  <c r="B175" i="2" s="1"/>
  <c r="D175" i="2" s="1"/>
  <c r="C181" i="2" s="1"/>
  <c r="D188" i="2"/>
  <c r="B148" i="2"/>
  <c r="B149" i="2"/>
  <c r="B147" i="2"/>
  <c r="A149" i="2"/>
  <c r="A148" i="2"/>
  <c r="A147" i="2"/>
  <c r="A136" i="2"/>
  <c r="A135" i="2"/>
  <c r="A134" i="2"/>
  <c r="A130" i="2"/>
  <c r="A129" i="2"/>
  <c r="A128" i="2"/>
  <c r="C130" i="2"/>
  <c r="A124" i="2"/>
  <c r="A123" i="2"/>
  <c r="A122" i="2"/>
  <c r="C124" i="2"/>
  <c r="A103" i="2"/>
  <c r="A102" i="2"/>
  <c r="A101" i="2"/>
  <c r="A97" i="2"/>
  <c r="A96" i="2"/>
  <c r="A95" i="2"/>
  <c r="D97" i="2"/>
  <c r="C97" i="2"/>
  <c r="A91" i="2"/>
  <c r="A90" i="2"/>
  <c r="A89" i="2"/>
  <c r="C91" i="2"/>
  <c r="A85" i="2"/>
  <c r="A84" i="2"/>
  <c r="A83" i="2"/>
  <c r="C85" i="2"/>
  <c r="F73" i="2"/>
  <c r="D73" i="2"/>
  <c r="C73" i="2"/>
  <c r="B14" i="2"/>
  <c r="B13" i="2"/>
  <c r="B181" i="2" l="1"/>
  <c r="D181" i="2" s="1"/>
  <c r="C196" i="2" s="1"/>
  <c r="B25" i="2"/>
  <c r="D25" i="2" s="1"/>
  <c r="B154" i="2"/>
  <c r="B73" i="2"/>
  <c r="G73" i="2" s="1"/>
  <c r="B155" i="2"/>
  <c r="E155" i="2" s="1"/>
  <c r="C161" i="2" s="1"/>
  <c r="E149" i="2"/>
  <c r="B161" i="2" s="1"/>
  <c r="B72" i="2"/>
  <c r="D46" i="2"/>
  <c r="C34" i="2"/>
  <c r="C35" i="2" s="1"/>
  <c r="C36" i="2" s="1"/>
  <c r="C37" i="2" s="1"/>
  <c r="C38" i="2" s="1"/>
  <c r="D439" i="2" l="1"/>
  <c r="B97" i="2"/>
  <c r="E97" i="2" s="1"/>
  <c r="D161" i="2"/>
  <c r="B196" i="2" s="1"/>
  <c r="F196" i="2" s="1"/>
  <c r="D207" i="2" s="1"/>
  <c r="B85" i="2"/>
  <c r="D85" i="2" s="1"/>
  <c r="B91" i="2"/>
  <c r="D91" i="2" s="1"/>
  <c r="C103" i="2" l="1"/>
  <c r="C273" i="2"/>
  <c r="B103" i="2"/>
  <c r="B273" i="2"/>
  <c r="D103" i="2"/>
  <c r="D273" i="2"/>
  <c r="D38" i="2"/>
  <c r="D37" i="2"/>
  <c r="D36" i="2"/>
  <c r="D35" i="2"/>
  <c r="D34" i="2"/>
  <c r="D33" i="2"/>
  <c r="E103" i="2" l="1"/>
  <c r="B207" i="2" s="1"/>
  <c r="E273" i="2"/>
  <c r="B279" i="2" s="1"/>
  <c r="D279" i="2" s="1"/>
  <c r="D287" i="2" s="1"/>
  <c r="C407" i="2"/>
  <c r="C408" i="2"/>
  <c r="B407" i="2"/>
  <c r="B408" i="2"/>
  <c r="B130" i="2" l="1"/>
  <c r="D130" i="2" s="1"/>
  <c r="B258" i="2" s="1"/>
  <c r="D258" i="2" s="1"/>
  <c r="B124" i="2"/>
  <c r="D124" i="2" s="1"/>
  <c r="B136" i="2" s="1"/>
  <c r="D407" i="2"/>
  <c r="B443" i="2" s="1"/>
  <c r="C432" i="2"/>
  <c r="C433" i="2" s="1"/>
  <c r="C422" i="2"/>
  <c r="C423" i="2"/>
  <c r="B234" i="2" l="1"/>
  <c r="D234" i="2" s="1"/>
  <c r="C136" i="2"/>
  <c r="D136" i="2" s="1"/>
  <c r="C207" i="2" s="1"/>
  <c r="E207" i="2" s="1"/>
  <c r="B26" i="2"/>
  <c r="D26" i="2" s="1"/>
  <c r="D49" i="2"/>
  <c r="D50" i="2"/>
  <c r="B228" i="2" l="1"/>
  <c r="D228" i="2" s="1"/>
  <c r="B241" i="2" s="1"/>
  <c r="D241" i="2" s="1"/>
  <c r="B287" i="2" s="1"/>
  <c r="D440" i="2"/>
  <c r="B250" i="2"/>
  <c r="D250" i="2" s="1"/>
  <c r="B264" i="2" s="1"/>
  <c r="D264" i="2" s="1"/>
  <c r="C287" i="2" s="1"/>
  <c r="C72" i="2"/>
  <c r="B118" i="2"/>
  <c r="E287" i="2" l="1"/>
  <c r="D441" i="2" s="1"/>
  <c r="D408" i="2"/>
  <c r="C443" i="2" s="1"/>
  <c r="C359" i="2"/>
  <c r="C360" i="2" s="1"/>
  <c r="C278" i="2"/>
  <c r="C277" i="2"/>
  <c r="C263" i="2"/>
  <c r="D195" i="2"/>
  <c r="D194" i="2"/>
  <c r="C168" i="2"/>
  <c r="C167" i="2"/>
  <c r="E154" i="2"/>
  <c r="C160" i="2" s="1"/>
  <c r="B153" i="2"/>
  <c r="E153" i="2" s="1"/>
  <c r="C159" i="2" s="1"/>
  <c r="C128" i="2"/>
  <c r="C129" i="2"/>
  <c r="C122" i="2"/>
  <c r="C123" i="2"/>
  <c r="B342" i="2" l="1"/>
  <c r="D342" i="2" s="1"/>
  <c r="B348" i="2" s="1"/>
  <c r="C239" i="2"/>
  <c r="C262" i="2"/>
  <c r="C240" i="2"/>
  <c r="D168" i="2"/>
  <c r="D167" i="2"/>
  <c r="C83" i="2"/>
  <c r="C84" i="2"/>
  <c r="D95" i="2"/>
  <c r="D96" i="2"/>
  <c r="C95" i="2"/>
  <c r="C96" i="2"/>
  <c r="C89" i="2"/>
  <c r="C90" i="2"/>
  <c r="F71" i="2"/>
  <c r="F72" i="2"/>
  <c r="B71" i="2"/>
  <c r="B24" i="2"/>
  <c r="D24" i="2" s="1"/>
  <c r="C71" i="2" l="1"/>
  <c r="D72" i="2"/>
  <c r="B49" i="2"/>
  <c r="E49" i="2" s="1"/>
  <c r="C54" i="2" s="1"/>
  <c r="D71" i="2"/>
  <c r="B50" i="2"/>
  <c r="E50" i="2" s="1"/>
  <c r="C55" i="2" s="1"/>
  <c r="B179" i="2"/>
  <c r="B173" i="2"/>
  <c r="D173" i="2" s="1"/>
  <c r="C179" i="2" s="1"/>
  <c r="B180" i="2"/>
  <c r="B174" i="2"/>
  <c r="D174" i="2" s="1"/>
  <c r="C180" i="2" s="1"/>
  <c r="E147" i="2"/>
  <c r="B159" i="2" s="1"/>
  <c r="D159" i="2" s="1"/>
  <c r="B194" i="2" s="1"/>
  <c r="D329" i="2"/>
  <c r="E313" i="2"/>
  <c r="C329" i="2" s="1"/>
  <c r="F312" i="2"/>
  <c r="D328" i="2" s="1"/>
  <c r="E312" i="2"/>
  <c r="B328" i="2" s="1"/>
  <c r="F311" i="2"/>
  <c r="D327" i="2" s="1"/>
  <c r="E311" i="2"/>
  <c r="C327" i="2" s="1"/>
  <c r="D326" i="2"/>
  <c r="E310" i="2"/>
  <c r="B326" i="2" s="1"/>
  <c r="D325" i="2"/>
  <c r="E309" i="2"/>
  <c r="C325" i="2" s="1"/>
  <c r="D324" i="2"/>
  <c r="E308" i="2"/>
  <c r="B324" i="2" s="1"/>
  <c r="F307" i="2"/>
  <c r="D323" i="2" s="1"/>
  <c r="E307" i="2"/>
  <c r="B323" i="2" s="1"/>
  <c r="D322" i="2"/>
  <c r="E306" i="2"/>
  <c r="C322" i="2" s="1"/>
  <c r="F305" i="2"/>
  <c r="D321" i="2" s="1"/>
  <c r="E305" i="2"/>
  <c r="C321" i="2" s="1"/>
  <c r="F304" i="2"/>
  <c r="D320" i="2" s="1"/>
  <c r="E304" i="2"/>
  <c r="D319" i="2"/>
  <c r="E303" i="2"/>
  <c r="B319" i="2" s="1"/>
  <c r="F302" i="2"/>
  <c r="D318" i="2" s="1"/>
  <c r="E302" i="2"/>
  <c r="C318" i="2" s="1"/>
  <c r="B219" i="2"/>
  <c r="B45" i="2" l="1"/>
  <c r="E45" i="2" s="1"/>
  <c r="B54" i="2" s="1"/>
  <c r="D54" i="2" s="1"/>
  <c r="G72" i="2"/>
  <c r="D179" i="2"/>
  <c r="C194" i="2" s="1"/>
  <c r="B46" i="2"/>
  <c r="E46" i="2" s="1"/>
  <c r="B55" i="2" s="1"/>
  <c r="D55" i="2" s="1"/>
  <c r="D180" i="2"/>
  <c r="C195" i="2" s="1"/>
  <c r="B321" i="2"/>
  <c r="B329" i="2"/>
  <c r="B318" i="2"/>
  <c r="C326" i="2"/>
  <c r="B327" i="2"/>
  <c r="B322" i="2"/>
  <c r="C324" i="2"/>
  <c r="B325" i="2"/>
  <c r="B320" i="2"/>
  <c r="C320" i="2"/>
  <c r="D330" i="2"/>
  <c r="C323" i="2"/>
  <c r="C319" i="2"/>
  <c r="C328" i="2"/>
  <c r="B84" i="2" l="1"/>
  <c r="D84" i="2" s="1"/>
  <c r="B102" i="2" s="1"/>
  <c r="C439" i="2"/>
  <c r="C347" i="2"/>
  <c r="C348" i="2"/>
  <c r="D348" i="2" s="1"/>
  <c r="E348" i="2" s="1"/>
  <c r="B376" i="2" s="1"/>
  <c r="D376" i="2" s="1"/>
  <c r="C346" i="2"/>
  <c r="F194" i="2"/>
  <c r="D205" i="2" s="1"/>
  <c r="B90" i="2"/>
  <c r="D90" i="2" s="1"/>
  <c r="C102" i="2" s="1"/>
  <c r="G71" i="2"/>
  <c r="B96" i="2"/>
  <c r="E96" i="2" s="1"/>
  <c r="D102" i="2" s="1"/>
  <c r="E148" i="2"/>
  <c r="B160" i="2" s="1"/>
  <c r="D160" i="2" s="1"/>
  <c r="B195" i="2" s="1"/>
  <c r="B330" i="2"/>
  <c r="C330" i="2"/>
  <c r="D442" i="2" l="1"/>
  <c r="B424" i="2"/>
  <c r="D424" i="2" s="1"/>
  <c r="D444" i="2" s="1"/>
  <c r="B83" i="2"/>
  <c r="D83" i="2" s="1"/>
  <c r="B439" i="2"/>
  <c r="F195" i="2"/>
  <c r="D206" i="2" s="1"/>
  <c r="C272" i="2"/>
  <c r="D272" i="2"/>
  <c r="B95" i="2"/>
  <c r="E95" i="2" s="1"/>
  <c r="B89" i="2"/>
  <c r="D89" i="2" s="1"/>
  <c r="E102" i="2"/>
  <c r="B123" i="2" s="1"/>
  <c r="D123" i="2" s="1"/>
  <c r="B135" i="2" s="1"/>
  <c r="B272" i="2"/>
  <c r="E272" i="2" l="1"/>
  <c r="B278" i="2" s="1"/>
  <c r="D278" i="2" s="1"/>
  <c r="D286" i="2" s="1"/>
  <c r="B101" i="2"/>
  <c r="B271" i="2"/>
  <c r="C101" i="2"/>
  <c r="C271" i="2"/>
  <c r="D101" i="2"/>
  <c r="D271" i="2"/>
  <c r="B206" i="2"/>
  <c r="B129" i="2"/>
  <c r="D129" i="2" s="1"/>
  <c r="B257" i="2" s="1"/>
  <c r="D257" i="2" s="1"/>
  <c r="E271" i="2" l="1"/>
  <c r="B277" i="2" s="1"/>
  <c r="D277" i="2" s="1"/>
  <c r="D285" i="2" s="1"/>
  <c r="E101" i="2"/>
  <c r="C135" i="2"/>
  <c r="D135" i="2" s="1"/>
  <c r="C206" i="2" s="1"/>
  <c r="E206" i="2" s="1"/>
  <c r="C440" i="2" s="1"/>
  <c r="B233" i="2"/>
  <c r="D233" i="2" s="1"/>
  <c r="B249" i="2" l="1"/>
  <c r="D249" i="2" s="1"/>
  <c r="B263" i="2" s="1"/>
  <c r="D263" i="2" s="1"/>
  <c r="C286" i="2" s="1"/>
  <c r="B227" i="2"/>
  <c r="D227" i="2" s="1"/>
  <c r="B240" i="2" s="1"/>
  <c r="D240" i="2" s="1"/>
  <c r="B286" i="2" s="1"/>
  <c r="B122" i="2"/>
  <c r="D122" i="2" s="1"/>
  <c r="B134" i="2" s="1"/>
  <c r="B128" i="2"/>
  <c r="D128" i="2" s="1"/>
  <c r="B205" i="2"/>
  <c r="E286" i="2" l="1"/>
  <c r="B256" i="2"/>
  <c r="D256" i="2" s="1"/>
  <c r="B232" i="2"/>
  <c r="D232" i="2" s="1"/>
  <c r="C134" i="2"/>
  <c r="D134" i="2" s="1"/>
  <c r="C205" i="2" s="1"/>
  <c r="E205" i="2" s="1"/>
  <c r="B440" i="2" s="1"/>
  <c r="B358" i="2"/>
  <c r="D358" i="2" s="1"/>
  <c r="B364" i="2" s="1"/>
  <c r="D364" i="2" s="1"/>
  <c r="B341" i="2" l="1"/>
  <c r="D341" i="2" s="1"/>
  <c r="B347" i="2" s="1"/>
  <c r="D347" i="2" s="1"/>
  <c r="E347" i="2" s="1"/>
  <c r="B375" i="2" s="1"/>
  <c r="D375" i="2" s="1"/>
  <c r="C442" i="2" s="1"/>
  <c r="C441" i="2"/>
  <c r="B226" i="2"/>
  <c r="D226" i="2" s="1"/>
  <c r="B239" i="2" s="1"/>
  <c r="D239" i="2" s="1"/>
  <c r="B285" i="2" s="1"/>
  <c r="B248" i="2"/>
  <c r="D248" i="2" s="1"/>
  <c r="B262" i="2" s="1"/>
  <c r="D262" i="2" s="1"/>
  <c r="C285" i="2" s="1"/>
  <c r="B359" i="2"/>
  <c r="D359" i="2" s="1"/>
  <c r="B365" i="2" s="1"/>
  <c r="D365" i="2" s="1"/>
  <c r="B423" i="2" l="1"/>
  <c r="D423" i="2" s="1"/>
  <c r="E285" i="2"/>
  <c r="B441" i="2" s="1"/>
  <c r="D431" i="2"/>
  <c r="B445" i="2" s="1"/>
  <c r="D432" i="2"/>
  <c r="C445" i="2" s="1"/>
  <c r="D433" i="2" l="1"/>
  <c r="D445" i="2" s="1"/>
  <c r="D446" i="2" s="1"/>
  <c r="D447" i="2" s="1"/>
  <c r="C444" i="2"/>
  <c r="B340" i="2"/>
  <c r="D340" i="2" s="1"/>
  <c r="B346" i="2" s="1"/>
  <c r="D346" i="2" s="1"/>
  <c r="E346" i="2" s="1"/>
  <c r="B374" i="2" s="1"/>
  <c r="D360" i="2"/>
  <c r="B366" i="2" s="1"/>
  <c r="D366" i="2" s="1"/>
  <c r="D374" i="2" l="1"/>
  <c r="B442" i="2" s="1"/>
  <c r="C446" i="2"/>
  <c r="C447" i="2" s="1"/>
  <c r="B422" i="2" l="1"/>
  <c r="D422" i="2" s="1"/>
  <c r="B444" i="2" s="1"/>
  <c r="B446" i="2" s="1"/>
  <c r="B447" i="2" s="1"/>
</calcChain>
</file>

<file path=xl/comments1.xml><?xml version="1.0" encoding="utf-8"?>
<comments xmlns="http://schemas.openxmlformats.org/spreadsheetml/2006/main">
  <authors>
    <author>Scheyla Cristina de Souza Belmiro do Amaral</author>
  </authors>
  <commentList>
    <comment ref="B12" authorId="0" shapeId="0">
      <text>
        <r>
          <rPr>
            <b/>
            <sz val="9"/>
            <color indexed="81"/>
            <rFont val="Segoe UI"/>
            <family val="2"/>
          </rPr>
          <t xml:space="preserve">Seges: </t>
        </r>
        <r>
          <rPr>
            <sz val="9"/>
            <color indexed="81"/>
            <rFont val="Segoe UI"/>
            <family val="2"/>
          </rPr>
          <t xml:space="preserve">Informar salário base conforme Convenção Coletiva de Trabalho vigente para a categoria e no município de prestação do serviço.
</t>
        </r>
      </text>
    </comment>
    <comment ref="C24" authorId="0" shapeId="0">
      <text>
        <r>
          <rPr>
            <b/>
            <sz val="9"/>
            <color indexed="81"/>
            <rFont val="Segoe UI"/>
            <charset val="1"/>
          </rPr>
          <t xml:space="preserve">Seges: </t>
        </r>
        <r>
          <rPr>
            <sz val="9"/>
            <color indexed="81"/>
            <rFont val="Segoe UI"/>
            <family val="2"/>
          </rPr>
          <t>Percentual conforme definido em CCT, se houver gratificação de função.</t>
        </r>
        <r>
          <rPr>
            <sz val="9"/>
            <color indexed="81"/>
            <rFont val="Segoe UI"/>
            <charset val="1"/>
          </rPr>
          <t xml:space="preserve">
</t>
        </r>
      </text>
    </comment>
    <comment ref="C33" authorId="0" shapeId="0">
      <text>
        <r>
          <rPr>
            <b/>
            <sz val="9"/>
            <color indexed="81"/>
            <rFont val="Segoe UI"/>
            <family val="2"/>
          </rPr>
          <t xml:space="preserve">Seges: </t>
        </r>
        <r>
          <rPr>
            <sz val="9"/>
            <color indexed="81"/>
            <rFont val="Segoe UI"/>
            <family val="2"/>
          </rPr>
          <t>Percentual conforme definido em CCT, quando houver adicional de periculosidade ou insabubridade</t>
        </r>
      </text>
    </comment>
    <comment ref="C45" authorId="0" shapeId="0">
      <text>
        <r>
          <rPr>
            <b/>
            <sz val="9"/>
            <color indexed="81"/>
            <rFont val="Segoe UI"/>
            <family val="2"/>
          </rPr>
          <t xml:space="preserve">Seges: </t>
        </r>
        <r>
          <rPr>
            <sz val="9"/>
            <color indexed="81"/>
            <rFont val="Segoe UI"/>
            <family val="2"/>
          </rPr>
          <t xml:space="preserve">Considera hora noturna de 22h às 5h do dia segunte, portanto 7 horas noturnas de uma jornada de 12h. </t>
        </r>
      </text>
    </comment>
    <comment ref="C49" authorId="0" shapeId="0">
      <text>
        <r>
          <rPr>
            <b/>
            <sz val="9"/>
            <color indexed="81"/>
            <rFont val="Segoe UI"/>
            <family val="2"/>
          </rPr>
          <t>Seges:</t>
        </r>
        <r>
          <rPr>
            <sz val="9"/>
            <color indexed="81"/>
            <rFont val="Segoe UI"/>
            <family val="2"/>
          </rPr>
          <t xml:space="preserve">
A título de pagamento adicional computa-se o pagamento de 7min e 30 s a cada hora noturna, por 7 horas, totalizando 52min e 30 s, que significa 1 hora da jornada de 12h.
</t>
        </r>
      </text>
    </comment>
    <comment ref="D49" authorId="0" shapeId="0">
      <text>
        <r>
          <rPr>
            <b/>
            <sz val="9"/>
            <color indexed="81"/>
            <rFont val="Segoe UI"/>
            <family val="2"/>
          </rPr>
          <t>Seges:</t>
        </r>
        <r>
          <rPr>
            <sz val="9"/>
            <color indexed="81"/>
            <rFont val="Segoe UI"/>
            <family val="2"/>
          </rPr>
          <t xml:space="preserve"> Por tratar-se de hora considerada a mais, calcula-se pagamento de 100% da hora, acrescida do respectivo adicional noturno.</t>
        </r>
      </text>
    </comment>
    <comment ref="A52" authorId="0" shapeId="0">
      <text>
        <r>
          <rPr>
            <b/>
            <sz val="9"/>
            <color indexed="81"/>
            <rFont val="Segoe UI"/>
            <family val="2"/>
          </rPr>
          <t xml:space="preserve">Seges: </t>
        </r>
        <r>
          <rPr>
            <sz val="9"/>
            <color indexed="81"/>
            <rFont val="Segoe UI"/>
            <family val="2"/>
          </rPr>
          <t>Tabela resumo da totalização do Adicional noturno.
Automatizada, desde que não haja alterações de fórmulas ou estrutura da planilha.</t>
        </r>
      </text>
    </comment>
    <comment ref="A69" authorId="0" shapeId="0">
      <text>
        <r>
          <rPr>
            <b/>
            <sz val="9"/>
            <color indexed="81"/>
            <rFont val="Segoe UI"/>
            <family val="2"/>
          </rPr>
          <t xml:space="preserve">Seges: </t>
        </r>
        <r>
          <rPr>
            <sz val="9"/>
            <color indexed="81"/>
            <rFont val="Segoe UI"/>
            <family val="2"/>
          </rPr>
          <t xml:space="preserve">Automatizada, desde que não haja alterações de fórmulas ou estrutura da planilha.
</t>
        </r>
      </text>
    </comment>
    <comment ref="C82" authorId="0" shapeId="0">
      <text>
        <r>
          <rPr>
            <b/>
            <sz val="9"/>
            <color indexed="81"/>
            <rFont val="Segoe UI"/>
            <family val="2"/>
          </rPr>
          <t xml:space="preserve">Seges: </t>
        </r>
        <r>
          <rPr>
            <sz val="9"/>
            <color indexed="81"/>
            <rFont val="Segoe UI"/>
            <family val="2"/>
          </rPr>
          <t>Por tratar-se de planilha mensal será contabilizado 1/12 avos do custo.</t>
        </r>
      </text>
    </comment>
    <comment ref="A87" authorId="0" shapeId="0">
      <text>
        <r>
          <rPr>
            <b/>
            <sz val="9"/>
            <color indexed="81"/>
            <rFont val="Segoe UI"/>
            <family val="2"/>
          </rPr>
          <t xml:space="preserve">Seges: </t>
        </r>
        <r>
          <rPr>
            <sz val="9"/>
            <color indexed="81"/>
            <rFont val="Segoe UI"/>
            <family val="2"/>
          </rPr>
          <t xml:space="preserve">Observações importantes: 
1ª - Levando em consideração a vigência contratual prevista no art. 57 da Lei nº 8.666, de 23 de junho de 1993, a referida rubrica tem como principal objetivo suprir a necessidade no final do contrato de 12 meses o pagamento ao direito às férias remuneradas, na forma prevista na Consolidação das Leis do Trabalho. Esta rubrica, quando da prorrogação contratual, torna-se objeto de custo não renovável. 
2ª - Deve ser ponderado pelo gestor no momento da composição de custos, a necessidade ou não da inclusão dessa rubrica, observada nesses casos sempre a duração do contrato. Caso seja firmado contrato com duração superior a 12 meses, sugere-se a exclusão dessa rubrica.
</t>
        </r>
      </text>
    </comment>
    <comment ref="A99" authorId="0" shapeId="0">
      <text>
        <r>
          <rPr>
            <b/>
            <sz val="9"/>
            <color indexed="81"/>
            <rFont val="Segoe UI"/>
            <family val="2"/>
          </rPr>
          <t xml:space="preserve">Seges: </t>
        </r>
        <r>
          <rPr>
            <sz val="9"/>
            <color indexed="81"/>
            <rFont val="Segoe UI"/>
            <family val="2"/>
          </rPr>
          <t xml:space="preserve">apenas totaliza a previsão mensal de custos com 13° Salário, Férias e Adicional de Férias.
</t>
        </r>
      </text>
    </comment>
    <comment ref="B112" authorId="0" shapeId="0">
      <text>
        <r>
          <rPr>
            <b/>
            <sz val="9"/>
            <color indexed="81"/>
            <rFont val="Segoe UI"/>
            <family val="2"/>
          </rPr>
          <t xml:space="preserve">Seges: </t>
        </r>
        <r>
          <rPr>
            <sz val="9"/>
            <color indexed="81"/>
            <rFont val="Segoe UI"/>
            <family val="2"/>
          </rPr>
          <t xml:space="preserve">Informar o percentual adequado à categoria profissional a ser contratada para a prestação do serviço.
</t>
        </r>
      </text>
    </comment>
    <comment ref="A132" authorId="0" shapeId="0">
      <text>
        <r>
          <rPr>
            <b/>
            <sz val="9"/>
            <color indexed="81"/>
            <rFont val="Segoe UI"/>
            <family val="2"/>
          </rPr>
          <t xml:space="preserve">Seges: </t>
        </r>
        <r>
          <rPr>
            <sz val="9"/>
            <color indexed="81"/>
            <rFont val="Segoe UI"/>
            <family val="2"/>
          </rPr>
          <t xml:space="preserve">Totalização dos Encargos. Automatizada, desde que não haja alteração nas fórmulas e estrutura da planilha.
</t>
        </r>
      </text>
    </comment>
    <comment ref="B146" authorId="0" shapeId="0">
      <text>
        <r>
          <rPr>
            <b/>
            <sz val="9"/>
            <color indexed="81"/>
            <rFont val="Segoe UI"/>
            <family val="2"/>
          </rPr>
          <t xml:space="preserve">Seges: </t>
        </r>
        <r>
          <rPr>
            <sz val="9"/>
            <color indexed="81"/>
            <rFont val="Segoe UI"/>
            <family val="2"/>
          </rPr>
          <t xml:space="preserve">Valor da tarifa de transporte público praticada no município de prestação do serviço.
</t>
        </r>
      </text>
    </comment>
    <comment ref="C152" authorId="0" shapeId="0">
      <text>
        <r>
          <rPr>
            <b/>
            <sz val="9"/>
            <color indexed="81"/>
            <rFont val="Segoe UI"/>
            <family val="2"/>
          </rPr>
          <t xml:space="preserve">Seges: exemplificativo... </t>
        </r>
        <r>
          <rPr>
            <sz val="9"/>
            <color indexed="81"/>
            <rFont val="Segoe UI"/>
            <family val="2"/>
          </rPr>
          <t xml:space="preserve">O desconto poderá ser proporcional, conforme disposto no art. 10 do Decreto n° 95.247, de 1987.
O órgão contatante deverá apreciar o comportamento das empresas prestadoras de serviço e ajustar, conforme necessidade.
</t>
        </r>
      </text>
    </comment>
    <comment ref="B166" authorId="0" shapeId="0">
      <text>
        <r>
          <rPr>
            <b/>
            <sz val="9"/>
            <color indexed="81"/>
            <rFont val="Segoe UI"/>
            <family val="2"/>
          </rPr>
          <t xml:space="preserve">Seges: </t>
        </r>
        <r>
          <rPr>
            <sz val="9"/>
            <color indexed="81"/>
            <rFont val="Segoe UI"/>
            <family val="2"/>
          </rPr>
          <t xml:space="preserve">Conforme estabelecido em Convenção Coletiva de Trabalho
</t>
        </r>
      </text>
    </comment>
    <comment ref="C172" authorId="0" shapeId="0">
      <text>
        <r>
          <rPr>
            <b/>
            <sz val="9"/>
            <color indexed="81"/>
            <rFont val="Segoe UI"/>
            <family val="2"/>
          </rPr>
          <t xml:space="preserve">Seges: </t>
        </r>
        <r>
          <rPr>
            <sz val="9"/>
            <color indexed="81"/>
            <rFont val="Segoe UI"/>
            <family val="2"/>
          </rPr>
          <t xml:space="preserve">Observar desconto informado em Convenção Coletiva.
</t>
        </r>
      </text>
    </comment>
    <comment ref="A192" authorId="0" shapeId="0">
      <text>
        <r>
          <rPr>
            <b/>
            <sz val="9"/>
            <color indexed="81"/>
            <rFont val="Segoe UI"/>
            <family val="2"/>
          </rPr>
          <t xml:space="preserve">Seges: </t>
        </r>
        <r>
          <rPr>
            <sz val="9"/>
            <color indexed="81"/>
            <rFont val="Segoe UI"/>
            <family val="2"/>
          </rPr>
          <t>Apenas totaliza os custos efetivos com benefícios mensais do trabalhador.
Automatizada, desde que não haja alteração de fórmulas ou estrutura da planilha</t>
        </r>
      </text>
    </comment>
    <comment ref="A203" authorId="0" shapeId="0">
      <text>
        <r>
          <rPr>
            <b/>
            <sz val="9"/>
            <color indexed="81"/>
            <rFont val="Segoe UI"/>
            <family val="2"/>
          </rPr>
          <t xml:space="preserve">Seges: </t>
        </r>
        <r>
          <rPr>
            <sz val="9"/>
            <color indexed="81"/>
            <rFont val="Segoe UI"/>
            <family val="2"/>
          </rPr>
          <t xml:space="preserve">Totaliza o módulo 2, com somatória de 13° salário, férias, adicional, encargos e benefícios.
</t>
        </r>
      </text>
    </comment>
    <comment ref="B215" authorId="0" shapeId="0">
      <text>
        <r>
          <rPr>
            <b/>
            <sz val="9"/>
            <color indexed="81"/>
            <rFont val="Segoe UI"/>
            <family val="2"/>
          </rPr>
          <t xml:space="preserve">Seges: exemplificativo
</t>
        </r>
        <r>
          <rPr>
            <sz val="9"/>
            <color indexed="81"/>
            <rFont val="Segoe UI"/>
            <family val="2"/>
          </rPr>
          <t>Para o modelo utiliza-se probabilidade de 45% de API e 55% de APT. Observar fórmula.
O percentual de probabilidade de ocorrência deverá ser avaliado pelo órgão contratante, mediante histórico das contratações, ajustando a planilha ao caso em concreto.
Percentuais retirados do Caderno Técnico - Limpeza - Sergipe 2017 (foha 13).</t>
        </r>
      </text>
    </comment>
    <comment ref="A283" authorId="0" shapeId="0">
      <text>
        <r>
          <rPr>
            <b/>
            <sz val="9"/>
            <color indexed="81"/>
            <rFont val="Segoe UI"/>
            <family val="2"/>
          </rPr>
          <t>Seges:</t>
        </r>
        <r>
          <rPr>
            <sz val="9"/>
            <color indexed="81"/>
            <rFont val="Segoe UI"/>
            <family val="2"/>
          </rPr>
          <t xml:space="preserve">
Totaliza o custo estimado a ser provisionado mensalmente. Está automatizada, desde que não haja alteração de fórmulas e/ou estrutura da planilha.</t>
        </r>
      </text>
    </comment>
    <comment ref="B300" authorId="0" shapeId="0">
      <text>
        <r>
          <rPr>
            <b/>
            <sz val="9"/>
            <color indexed="81"/>
            <rFont val="Segoe UI"/>
            <family val="2"/>
          </rPr>
          <t xml:space="preserve">Seges: </t>
        </r>
        <r>
          <rPr>
            <sz val="9"/>
            <color indexed="81"/>
            <rFont val="Segoe UI"/>
            <family val="2"/>
          </rPr>
          <t>Probabilidade de ocorrência de ausência do profissional residente quando será necessária a presença de um repositor. O órgão deverá observar o histórico das contratações anteriores para estimar tais probabilidades.
Valores retirados do Caderno Técnico - Limpeza - Sergipe 2017 (foha 17).</t>
        </r>
      </text>
    </comment>
    <comment ref="C300" authorId="0" shapeId="0">
      <text>
        <r>
          <rPr>
            <b/>
            <sz val="9"/>
            <color indexed="81"/>
            <rFont val="Segoe UI"/>
            <family val="2"/>
          </rPr>
          <t xml:space="preserve">Segesl: </t>
        </r>
        <r>
          <rPr>
            <sz val="9"/>
            <color indexed="81"/>
            <rFont val="Segoe UI"/>
            <family val="2"/>
          </rPr>
          <t xml:space="preserve">Duração computada em dias, conforme previsão em legislação.
</t>
        </r>
      </text>
    </comment>
    <comment ref="A315" authorId="0" shapeId="0">
      <text>
        <r>
          <rPr>
            <b/>
            <sz val="9"/>
            <color indexed="81"/>
            <rFont val="Segoe UI"/>
            <family val="2"/>
          </rPr>
          <t xml:space="preserve">Seges: </t>
        </r>
        <r>
          <rPr>
            <sz val="9"/>
            <color indexed="81"/>
            <rFont val="Segoe UI"/>
            <family val="2"/>
          </rPr>
          <t>Esta tabela apresenta o resumo dos dias prováveis de ausência, quando seria necessária a presença de um profissional repositor.
Seu cálculo está automatizado mediante preenchimento da tabela anterior.</t>
        </r>
      </text>
    </comment>
    <comment ref="A318" authorId="0" shapeId="0">
      <text>
        <r>
          <rPr>
            <b/>
            <sz val="9"/>
            <color indexed="81"/>
            <rFont val="Segoe UI"/>
            <family val="2"/>
          </rPr>
          <t xml:space="preserve">Seges: </t>
        </r>
        <r>
          <rPr>
            <sz val="9"/>
            <color indexed="81"/>
            <rFont val="Segoe UI"/>
            <family val="2"/>
          </rPr>
          <t xml:space="preserve">este ítem destina-se ao cálculo do custo do empregado substituto que virá cobrir o período de férias do residente, portanto, não se confunde com o direito ao pagamento de férias daquele.
Desde que não haja alteração de fórmulas e/ou estrutura da planilha.
</t>
        </r>
      </text>
    </comment>
    <comment ref="A344" authorId="0" shapeId="0">
      <text>
        <r>
          <rPr>
            <b/>
            <sz val="9"/>
            <color indexed="81"/>
            <rFont val="Segoe UI"/>
            <family val="2"/>
          </rPr>
          <t xml:space="preserve">Seges: </t>
        </r>
        <r>
          <rPr>
            <sz val="9"/>
            <color indexed="81"/>
            <rFont val="Segoe UI"/>
            <family val="2"/>
          </rPr>
          <t xml:space="preserve">Tabela automatizada para cálculo do custo mensal com reposição do profissional ausente, mediante preenchimento das anteriores. Desde que não haja alteração de fórmulas e/ou estrutura da planilha.
</t>
        </r>
      </text>
    </comment>
    <comment ref="A372" authorId="0" shapeId="0">
      <text>
        <r>
          <rPr>
            <b/>
            <sz val="9"/>
            <color indexed="81"/>
            <rFont val="Segoe UI"/>
            <family val="2"/>
          </rPr>
          <t>Seges:</t>
        </r>
        <r>
          <rPr>
            <sz val="9"/>
            <color indexed="81"/>
            <rFont val="Segoe UI"/>
            <family val="2"/>
          </rPr>
          <t xml:space="preserve"> Esta tabela totaliza os custos com reposição de profissional ausente e está automatizada mediante preenchimento das anteriores. Desde que não haja alteração de fórmulas e/ou estrutura da planilha.</t>
        </r>
      </text>
    </comment>
    <comment ref="D381" authorId="0" shapeId="0">
      <text>
        <r>
          <rPr>
            <b/>
            <sz val="9"/>
            <color indexed="81"/>
            <rFont val="Segoe UI"/>
            <family val="2"/>
          </rPr>
          <t>Seges:</t>
        </r>
        <r>
          <rPr>
            <sz val="9"/>
            <color indexed="81"/>
            <rFont val="Segoe UI"/>
            <family val="2"/>
          </rPr>
          <t xml:space="preserve"> todos os itens relacionados a insumos deverão ser objeto de pesquisa de preços conforme diretrizes da Instrução Normativa específica (IN n° 3, de 20 de abril de 2017).
</t>
        </r>
      </text>
    </comment>
    <comment ref="A415" authorId="0" shapeId="0">
      <text>
        <r>
          <rPr>
            <b/>
            <sz val="9"/>
            <color indexed="81"/>
            <rFont val="Segoe UI"/>
            <family val="2"/>
          </rPr>
          <t xml:space="preserve">Seges: </t>
        </r>
        <r>
          <rPr>
            <sz val="9"/>
            <color indexed="81"/>
            <rFont val="Segoe UI"/>
            <family val="2"/>
          </rPr>
          <t xml:space="preserve">Nesta tabela poderão ser informados os percentuais previstos de Custos Indiretos, Tributos e Lucro separadamente para permitir o cálculo automático segundo metodologia Seges. Desde que não haja alteração de modelo da planilha e de fórmulas.
</t>
        </r>
        <r>
          <rPr>
            <b/>
            <sz val="9"/>
            <color indexed="81"/>
            <rFont val="Segoe UI"/>
            <family val="2"/>
          </rPr>
          <t>Orientação UFS:</t>
        </r>
        <r>
          <rPr>
            <sz val="9"/>
            <color indexed="81"/>
            <rFont val="Segoe UI"/>
            <family val="2"/>
          </rPr>
          <t xml:space="preserve"> </t>
        </r>
        <r>
          <rPr>
            <b/>
            <sz val="9"/>
            <color indexed="81"/>
            <rFont val="Segoe UI"/>
            <family val="2"/>
          </rPr>
          <t>No exemplo foram utilizadas as alíquotas de: 5% de ISS; 3% de COFINS e 0,65% de PIS.
Para as empresas beneficárias da desoneração da folha de pagamentos, adicionar o INSS aos tributos e excluí-lo do quadro "Composição do GPS e FGTS".</t>
        </r>
      </text>
    </comment>
    <comment ref="A437" authorId="0" shapeId="0">
      <text>
        <r>
          <rPr>
            <b/>
            <sz val="9"/>
            <color indexed="81"/>
            <rFont val="Segoe UI"/>
            <family val="2"/>
          </rPr>
          <t xml:space="preserve">Seges: </t>
        </r>
        <r>
          <rPr>
            <sz val="9"/>
            <color indexed="81"/>
            <rFont val="Segoe UI"/>
            <family val="2"/>
          </rPr>
          <t>Esta tabela totaliza o custo do trabalhador e está automatizada, desde que não haja alteração nas formulas e no modelo da presente planilha. Ajustes necessários são responsabilidade do órgão contratante, por quem deverão ser conferidos.</t>
        </r>
      </text>
    </comment>
  </commentList>
</comments>
</file>

<file path=xl/sharedStrings.xml><?xml version="1.0" encoding="utf-8"?>
<sst xmlns="http://schemas.openxmlformats.org/spreadsheetml/2006/main" count="912" uniqueCount="313">
  <si>
    <t>SALÁRIO BASE</t>
  </si>
  <si>
    <t>Base de cálculo</t>
  </si>
  <si>
    <t>Percentual</t>
  </si>
  <si>
    <t>Categoria</t>
  </si>
  <si>
    <t>Valor</t>
  </si>
  <si>
    <t>MÓDULO 1 - REMUNERAÇÃO</t>
  </si>
  <si>
    <t>ADICIONAL NOTURNO</t>
  </si>
  <si>
    <t>ADICIONAL POR TRABALHO NOTURNO</t>
  </si>
  <si>
    <t>Base de Cálculo</t>
  </si>
  <si>
    <t>Proporção</t>
  </si>
  <si>
    <t>HORA NOTURNA REDUZIDA</t>
  </si>
  <si>
    <t>Adicional Noturno</t>
  </si>
  <si>
    <t>Hora Noturna
Reduzida</t>
  </si>
  <si>
    <t>ADICIONAL XXX</t>
  </si>
  <si>
    <t>Salário Base</t>
  </si>
  <si>
    <t>Adicional XXX</t>
  </si>
  <si>
    <t>Total</t>
  </si>
  <si>
    <t>ADICIONAL DE FÉRIAS - 1/3 CONSTITUCIONAL</t>
  </si>
  <si>
    <t>Alíquota Adicional</t>
  </si>
  <si>
    <t>1/3 Constitucional</t>
  </si>
  <si>
    <t>Férias</t>
  </si>
  <si>
    <t>SUBMÓDULO 2.2 - ENCARGOS PREVIDENCIÁRIOS E FGTS</t>
  </si>
  <si>
    <t>COMPOSIÇÃO DO GPS E FGTS</t>
  </si>
  <si>
    <t>Encargos</t>
  </si>
  <si>
    <t>INSS - empregador</t>
  </si>
  <si>
    <t>Salário-Educação</t>
  </si>
  <si>
    <t>SAT- GIL/RAT</t>
  </si>
  <si>
    <t>SESC</t>
  </si>
  <si>
    <t>SENAC</t>
  </si>
  <si>
    <t>SEBRAE</t>
  </si>
  <si>
    <t>INCRA</t>
  </si>
  <si>
    <t>FGTS</t>
  </si>
  <si>
    <t>TOTAL</t>
  </si>
  <si>
    <t>GPS - GUIA DA PREVIDÊNCIA SOCIAL</t>
  </si>
  <si>
    <t>FGTS - FUNDO DE GARANTIA POR TEMPO DE SERVIÇO</t>
  </si>
  <si>
    <t>GPS</t>
  </si>
  <si>
    <t>SUBMÓDULO 2.3 - BENEFÍCIOS MENSAIS E DIÁRIOS</t>
  </si>
  <si>
    <t>VALE TRANSPORTE</t>
  </si>
  <si>
    <t>Vr. Unitário</t>
  </si>
  <si>
    <t xml:space="preserve">Vales por dia </t>
  </si>
  <si>
    <t>Custo total</t>
  </si>
  <si>
    <t>Dias efetivamente trabalhados</t>
  </si>
  <si>
    <t>CUSTO DA PASSAGEM</t>
  </si>
  <si>
    <t>Proporcionalidade</t>
  </si>
  <si>
    <t>Desconto</t>
  </si>
  <si>
    <t>Valor do desconto</t>
  </si>
  <si>
    <t>DESCONTO DO VALE TRANSPORTE</t>
  </si>
  <si>
    <t>Custo efetivo</t>
  </si>
  <si>
    <t>CUSTO EFETIVO DO VALE TRANSPORTE</t>
  </si>
  <si>
    <t>VALE ALIMENTAÇÃO/REFEIÇÃO</t>
  </si>
  <si>
    <t>Valor diário</t>
  </si>
  <si>
    <t>DESCONTO DO VALE ALIMENTAÇÃO/REFEIÇÃO</t>
  </si>
  <si>
    <t>CUSTO EFETIVO DO VALE ALIMENTAÇÃO/REFEIÇÃO</t>
  </si>
  <si>
    <t>Vale Transporte</t>
  </si>
  <si>
    <t>Vale Refeição</t>
  </si>
  <si>
    <t>MÓDULO 3 - PROVISÃO PARA RESCISÃO</t>
  </si>
  <si>
    <t>PERCENTUAIS POR TIPO DE
 DESLIGAMENTO</t>
  </si>
  <si>
    <t>Tipos</t>
  </si>
  <si>
    <t>Demissão 
SEM  justa Causa</t>
  </si>
  <si>
    <t>SEM justa Causa
AP INDENIZADO</t>
  </si>
  <si>
    <t>SEM justa Causa 
AP TRABALHADO</t>
  </si>
  <si>
    <t>Demissão
 COM  justa Causa</t>
  </si>
  <si>
    <t>Desligamentos 
OUTROS TIPOS</t>
  </si>
  <si>
    <t>SUBMÓDULO 3.1 - AVISO PRÉVIO INDENIZADO</t>
  </si>
  <si>
    <t>AVISO PRÉVIO INDENIZADO</t>
  </si>
  <si>
    <t>Submódulo 2.1</t>
  </si>
  <si>
    <t>Submódulo 2.2</t>
  </si>
  <si>
    <t>Submódulo 2.3</t>
  </si>
  <si>
    <t>MULTA DO FGTS E CONTRIBUIÇÃO SOCIAL SOBRE O AVISO PRÉVIO INDENIZADO</t>
  </si>
  <si>
    <t>Percentual da 
Multa</t>
  </si>
  <si>
    <t>SUBMÓDULO 3.1 - CUSTO DO AVISO PRÉVIO INDENIZADO</t>
  </si>
  <si>
    <t>SUBMÓDULO 3.2 - AVISO PRÉVIO TRABALHADO</t>
  </si>
  <si>
    <t>AVISO PRÉVIO TRABALHADO</t>
  </si>
  <si>
    <t>MULTA DO FGTS E CONTRIBUIÇÃO SOCIAL SOBRE O AVISO PRÉVIO TRABALHADO</t>
  </si>
  <si>
    <t>SUBMÓDULO 3.3 - DEMISSÃO POR JUSTA CAUSA</t>
  </si>
  <si>
    <t>Valor provisionado do Adicional de Férias</t>
  </si>
  <si>
    <t>Valor provisionado das Férias</t>
  </si>
  <si>
    <t>BASE DE CÁLCULO PARA DEMISSÃO POR JUSTA CAUSA</t>
  </si>
  <si>
    <t>SUBMÓDULO 3.3 - CUSTO DA DEMISSÃO COM JUSTA CAUSA</t>
  </si>
  <si>
    <t>Submódulo 3.1</t>
  </si>
  <si>
    <t>Submódulo 3.2</t>
  </si>
  <si>
    <t>Submódulo 3.3</t>
  </si>
  <si>
    <t>SUBMÓDULO 3.2 - CUSTO DO AVISO PRÉVIO TRABALHADO</t>
  </si>
  <si>
    <t>MÓDULO 4 - CUSTO DE REPOSIÇÃO DO PROFISSIONAL AUSENTE</t>
  </si>
  <si>
    <t>Custo diário</t>
  </si>
  <si>
    <t>Divisor do dia</t>
  </si>
  <si>
    <t>CUSTO DIÁRIO PARA O REPOSITOR</t>
  </si>
  <si>
    <t xml:space="preserve">Memória de Cálculo - número de dias de reposição do profissional ausente para cada evento </t>
  </si>
  <si>
    <t>Incidencia anual</t>
  </si>
  <si>
    <t>Duração Legal  
da Ausência</t>
  </si>
  <si>
    <t>12x36</t>
  </si>
  <si>
    <t>Proporção dias afetados</t>
  </si>
  <si>
    <t>Dias de reposição</t>
  </si>
  <si>
    <t>Ausência justificada</t>
  </si>
  <si>
    <t>Acidente trabalho</t>
  </si>
  <si>
    <t>Afastamento por doença</t>
  </si>
  <si>
    <t>Consulta médica filho</t>
  </si>
  <si>
    <t>Óbitos na família</t>
  </si>
  <si>
    <t>Casamento</t>
  </si>
  <si>
    <t>Doação de sangue</t>
  </si>
  <si>
    <t>Testemunho</t>
  </si>
  <si>
    <t>Paternidade</t>
  </si>
  <si>
    <t>Maternidade</t>
  </si>
  <si>
    <t>Consulta pré-natal</t>
  </si>
  <si>
    <t>Composição</t>
  </si>
  <si>
    <t xml:space="preserve"> 12 x 36 D</t>
  </si>
  <si>
    <t>12 x 36 N</t>
  </si>
  <si>
    <t>Total Para reposição</t>
  </si>
  <si>
    <t>ESTIMATIVA DA NECESSIDADE DE REPOSIÇÃO DE PROFISSIONAL</t>
  </si>
  <si>
    <t>Necessidade de Reposição</t>
  </si>
  <si>
    <t>Custo anual</t>
  </si>
  <si>
    <t>Custo mensal</t>
  </si>
  <si>
    <t>SUBMÓDULO 4.1 - AUSÊNCIAS LEGAIS</t>
  </si>
  <si>
    <t>SUBMÓDULO 4.2 - INTRAJORNADA</t>
  </si>
  <si>
    <t>divisor de hora</t>
  </si>
  <si>
    <t>CUSTO POR HORA DO REPOSITOR</t>
  </si>
  <si>
    <t>Valor da hora</t>
  </si>
  <si>
    <t>Necessidade de Reposição (horas)</t>
  </si>
  <si>
    <t>Submódulo 4.1</t>
  </si>
  <si>
    <t>Submódulo 4.2</t>
  </si>
  <si>
    <t>MÓDULO 5 - INSUMOS DE MÃO DE OBRA</t>
  </si>
  <si>
    <t>MÓDULO 6 - CUSTOS INDIRETOS, TRIBUTOS E LUCRO</t>
  </si>
  <si>
    <t>Subordinados</t>
  </si>
  <si>
    <t>RATEIO DA CHEFIA DE CAMPO</t>
  </si>
  <si>
    <t>Módulo</t>
  </si>
  <si>
    <t>Remuneração</t>
  </si>
  <si>
    <t>Encargos e Benefícios</t>
  </si>
  <si>
    <t>Rescisão</t>
  </si>
  <si>
    <t>Reposição do Profissional Ausente</t>
  </si>
  <si>
    <t>Insumos Diversos</t>
  </si>
  <si>
    <t>Custos Indiretos, Tributos e Lucro</t>
  </si>
  <si>
    <t>Valor por Empregado</t>
  </si>
  <si>
    <t>Valor por Posto</t>
  </si>
  <si>
    <t>Rateio da Chefia de Campo</t>
  </si>
  <si>
    <t xml:space="preserve">Férias </t>
  </si>
  <si>
    <t>13° Salário</t>
  </si>
  <si>
    <t>MÓDULO 2 - ENCARGOS E BENEFÍCIOS (ANUAIS, MENSAIS E DIÁRIOS)</t>
  </si>
  <si>
    <t>Valor provisionado do 13º Salário</t>
  </si>
  <si>
    <t>Provisionamento Mensal</t>
  </si>
  <si>
    <t>SUBMÓDULO 2.1 – 13° SALÁRIO, FÉRIAS E ADICIONAL DE FÉRIAS</t>
  </si>
  <si>
    <t>Cargo A</t>
  </si>
  <si>
    <t>GRATIFICAÇÃO DE FUNÇÃO</t>
  </si>
  <si>
    <t>Valor da Gratificação</t>
  </si>
  <si>
    <t>Cargo B</t>
  </si>
  <si>
    <t>ADICIONAL DE XXX</t>
  </si>
  <si>
    <t>ESCALAS -  Cargo A</t>
  </si>
  <si>
    <t>Este quadro totaliza a remuneração devida ao trabalhador, conforme previsão da Consolidação das Leis do Trabalho e valores disponíveis na Convenção Coletiva para a categoria</t>
  </si>
  <si>
    <t>Gratificação de função</t>
  </si>
  <si>
    <t>Cargo A (12x36 Diurno)</t>
  </si>
  <si>
    <t>Cargo B (12x36 Diurno)</t>
  </si>
  <si>
    <t>Cargo B (12x36 Noturno)</t>
  </si>
  <si>
    <t>Cargo A (12x36 Noturno)</t>
  </si>
  <si>
    <t>Cargo A Cargo A (44h semanais)</t>
  </si>
  <si>
    <t>Cargo A (44h semanais)</t>
  </si>
  <si>
    <t>Cargo B (44h semanais)</t>
  </si>
  <si>
    <t>13° SALÁRIO
Previsto no Decreto 57.155, de 1965.</t>
  </si>
  <si>
    <t>FÉRIAS
Previsto no art. 7° da Constituição Federal</t>
  </si>
  <si>
    <t>Adicional de Periculosidade ou Insalubridade</t>
  </si>
  <si>
    <t>Porobabilidade de ocorrência de ausências legais, conforme previsão do art. 473 da Consolidação das Leis do Trabalho.</t>
  </si>
  <si>
    <t>INFORMAÇÃO DE PERCENTUAIS ESTIMADOS DE CITL</t>
  </si>
  <si>
    <t>Custos Indiretos</t>
  </si>
  <si>
    <t>Tributos</t>
  </si>
  <si>
    <t>Lucro</t>
  </si>
  <si>
    <t>CUSTO DO TRABALHADOR</t>
  </si>
  <si>
    <t>CUSTO TOTAL POR TRABALHADOR</t>
  </si>
  <si>
    <t xml:space="preserve">UNIFORMES - COMPOSIÇÃO - VALOR ANUAL </t>
  </si>
  <si>
    <t>Item</t>
  </si>
  <si>
    <t>qte</t>
  </si>
  <si>
    <t>Vr. Unitario</t>
  </si>
  <si>
    <t>Calça</t>
  </si>
  <si>
    <t>Camisa</t>
  </si>
  <si>
    <t>Sapato</t>
  </si>
  <si>
    <t xml:space="preserve">Custo anual por Pessoa  </t>
  </si>
  <si>
    <t>UNIFORMES</t>
  </si>
  <si>
    <t xml:space="preserve">Custo mensal </t>
  </si>
  <si>
    <t>Descrição</t>
  </si>
  <si>
    <t>Cotação</t>
  </si>
  <si>
    <t>12x36 h</t>
  </si>
  <si>
    <t xml:space="preserve">Valor total </t>
  </si>
  <si>
    <t>CUSTO MENSAL DOS EQUIPAMENTOS</t>
  </si>
  <si>
    <t>Valor por empregado</t>
  </si>
  <si>
    <t>Custo com Uniformes</t>
  </si>
  <si>
    <t>Custo com Equipamentos</t>
  </si>
  <si>
    <t>Módulo 1 - Composição da Remuneração</t>
  </si>
  <si>
    <t>Composição da Remuneração</t>
  </si>
  <si>
    <t>Valor (R$)</t>
  </si>
  <si>
    <t>A</t>
  </si>
  <si>
    <t>Salário-Base</t>
  </si>
  <si>
    <t>B</t>
  </si>
  <si>
    <t>Adicional de Periculosidade</t>
  </si>
  <si>
    <t>C</t>
  </si>
  <si>
    <t>Adicional de Insalubridade</t>
  </si>
  <si>
    <t>D</t>
  </si>
  <si>
    <t>E</t>
  </si>
  <si>
    <t>Adicional de Hora Noturna Reduzida</t>
  </si>
  <si>
    <t>F</t>
  </si>
  <si>
    <t>G</t>
  </si>
  <si>
    <t>Outros (especificar)</t>
  </si>
  <si>
    <t>Módulo 2 - Encargos e Benefícios Anuais, Mensais e Diários</t>
  </si>
  <si>
    <t>Submódulo 2.1 - 13º (décimo terceiro) Salário, Férias e Adicional de Férias</t>
  </si>
  <si>
    <t>2.1</t>
  </si>
  <si>
    <t>13º (décimo terceiro) Salário, Férias e Adicional de Férias</t>
  </si>
  <si>
    <t>13º (décimo terceiro) Salário</t>
  </si>
  <si>
    <t>Férias e Adicional de Férias</t>
  </si>
  <si>
    <t>Submódulo 2.2 - Encargos Previdenciários (GPS), Fundo de Garantia por Tempo de Serviço (FGTS) e outras contribuições.</t>
  </si>
  <si>
    <t>2.2</t>
  </si>
  <si>
    <t>GPS, FGTS e outras contribuições</t>
  </si>
  <si>
    <t>Percentual (%)</t>
  </si>
  <si>
    <t>INSS</t>
  </si>
  <si>
    <t>Salário Educação</t>
  </si>
  <si>
    <t>SAT</t>
  </si>
  <si>
    <t>SESC ou SESI</t>
  </si>
  <si>
    <t>SENAI - SENAC</t>
  </si>
  <si>
    <t>H</t>
  </si>
  <si>
    <t xml:space="preserve">Total </t>
  </si>
  <si>
    <t>Submódulo 2.3 - Benefícios Mensais e Diários.</t>
  </si>
  <si>
    <t>2.3</t>
  </si>
  <si>
    <t>Benefícios Mensais e Diários</t>
  </si>
  <si>
    <t>Transporte</t>
  </si>
  <si>
    <t>Auxílio-Refeição/Alimentação</t>
  </si>
  <si>
    <t>Benefício xxx</t>
  </si>
  <si>
    <t>Quadro-Resumo do Módulo 2 - Encargos e Benefícios anuais, mensais e diários</t>
  </si>
  <si>
    <t>Encargos e Benefícios Anuais, Mensais e Diários</t>
  </si>
  <si>
    <t>Módulo 3 - Provisão para Rescisão</t>
  </si>
  <si>
    <t>Provisão para Rescisão</t>
  </si>
  <si>
    <t>Aviso Prévio Indenizado</t>
  </si>
  <si>
    <t>Incidência do FGTS sobre o Aviso Prévio Indenizado</t>
  </si>
  <si>
    <t>Multa do FGTS e contribuição social sobre o Aviso Prévio Indenizado</t>
  </si>
  <si>
    <t>Aviso Prévio Trabalhado</t>
  </si>
  <si>
    <t>Incidência dos encargos do submódulo 2.2 sobre o Aviso Prévio Trabalhado</t>
  </si>
  <si>
    <t>Multa do FGTS e contribuição social sobre o Aviso Prévio Trabalhado</t>
  </si>
  <si>
    <t>Módulo 4 - Custo de Reposição do Profissional Ausente</t>
  </si>
  <si>
    <t>Submódulo 4.1 - Ausências Legais</t>
  </si>
  <si>
    <t>4.1</t>
  </si>
  <si>
    <t>Ausências Legais</t>
  </si>
  <si>
    <t>Licença-Paternidade</t>
  </si>
  <si>
    <t>Ausência por acidente de trabalho</t>
  </si>
  <si>
    <t>Afastamento Maternidade</t>
  </si>
  <si>
    <t>Submódulo 4.2 - Intrajornada</t>
  </si>
  <si>
    <t>4.2</t>
  </si>
  <si>
    <t>Intrajornada</t>
  </si>
  <si>
    <t>Quadro-Resumo do Módulo 4 - Custo de Reposição do Profissional Ausente</t>
  </si>
  <si>
    <t>Custo de Reposição do Profissional Ausente</t>
  </si>
  <si>
    <t>Módulo 5 - Insumos Diversos</t>
  </si>
  <si>
    <t>Uniformes</t>
  </si>
  <si>
    <t>Materiais</t>
  </si>
  <si>
    <t>Equipamentos</t>
  </si>
  <si>
    <t>Módulo 6 - Custos Indiretos, Tributos e Lucro</t>
  </si>
  <si>
    <t>C.1. Tributos Federais (especificar)</t>
  </si>
  <si>
    <t>C.2. Tributos Estaduais (especificar)</t>
  </si>
  <si>
    <t>C.3. Tributos Municipais (especificar)</t>
  </si>
  <si>
    <t>2. QUADRO-RESUMO DO CUSTO POR EMPREGADO</t>
  </si>
  <si>
    <t>Mão de obra vinculada à execução contratual (valor por empregado)</t>
  </si>
  <si>
    <t>Subtotal (A + B +C+ D+E)</t>
  </si>
  <si>
    <t>Módulo 6 – Custos Indiretos, Tributos e Lucro</t>
  </si>
  <si>
    <t xml:space="preserve">Valor Total por Empregado </t>
  </si>
  <si>
    <t>PLANILHA DE CUSTOS E FORMAÇÃO DE PREÇOS</t>
  </si>
  <si>
    <t xml:space="preserve">MODELO DE FORMAÇÃO DE CUSTO MENSAL PARA UM EMPREGADO </t>
  </si>
  <si>
    <t>MODELO PARA A CONSOLIDAÇÃO E APRESENTAÇÃO DE PROPOSTAS</t>
  </si>
  <si>
    <t>* A remuneração é definida no art. 457 da Consolidação das Leis do Trabalho. 
* É composta por Salário Base, Adicionais (noturno, de insalubridade ou periculosidade) e gratificações, quando houver.</t>
  </si>
  <si>
    <t xml:space="preserve">* Os adicionais de periculosidade ou insalubridade, em conformidade com os art. 192 e 193 da CLT, dependem da natureza do serviço a ser prestado. 
* O órgão contrantante deverá observar, além da existência de previsão em CLT, se há informações na Convenção Coletiva de Trabalho acerca dos adicionais, bem como seu percentual e a base de cálculo, devendo adaptar a planilha ao caso em concreto. </t>
  </si>
  <si>
    <t>* Em caso de previsão de outros adicionais em Convenção Coletiva de Trabalho o órgão poderá utilizar este campo.</t>
  </si>
  <si>
    <t>* Previsto no art. 195 da Constituição Federal. 
* Os percentuais informados não são taxativos e deverão observar o enquadramento real das empresas prestadoras de serviço, em especial no que diz respeito ao SAT-GIIL/RAT.</t>
  </si>
  <si>
    <t>* O cálculo de benefícios mensais e diários dependerá das disposições constantes em Convenção Coletiva de Trabalho sobre os direitos negociados aos trabalhadores, observando sempre o custo efetivo a ser suportado pela Administração no contrato de prestação de serviços (descontados os valores arcados pelos empregados).</t>
  </si>
  <si>
    <t>* O Custo de reposição do profissional ausente refere-se ao custo necessário para substituir, no posto de trabalho, o profissional residente quando estiver em gozo de férias ou no caso de um das ausências legais previstas no art 473 da Consolidação das Leis do Trabalho. 
* Na metodologia Seges utiliza-se uma probabilidade de ocorrência, mediante estatísticas da Relação Anual de Informações Sociais-2016 (RAIS/MTE), da Pesquisa Nacional por Amostra de Domicílios-2016 (PNAD/IBGE), do Registro Civil (IBGE)-2016.
* São computados, então, a probabilidade de dias de ausência para cobertura, conforme escala de trabalho mensal.
* Para jornadas jornadas 12x36h a necessidade de reposição incide somente em 50% do dias de ausência devido à escala. 
* Na jornada 44h computa-se somente a reposição nos dias úteis, portanto, 69,04% da ausência total.</t>
  </si>
  <si>
    <t xml:space="preserve">Equipamentos  </t>
  </si>
  <si>
    <t>Duração dos itens 
(vida útil)</t>
  </si>
  <si>
    <t>* Para os casos em que há Supervisor e este não for contratado como um posto de trabalho, a exemplo dos serviços de vigilância patrimonial, seu custo deverá ser rateado pelo total de empregados supervisionados, conforme disposição do Anexo VII-D da Insrução Normativa n° 5, de 2017.</t>
  </si>
  <si>
    <t>Com ajustes após publicação da Lei n° 13.467, de 2017.</t>
  </si>
  <si>
    <t>Intervalo para repouso e alimentação</t>
  </si>
  <si>
    <t>* Este módulo destina-se a calcular o custo de possível desligamento de um empregado vinculado ao contrato de prestação de seviços. 
* Na metodologia Seges calcula-se uma probabilidade de ocorrência, por tipos de desligamentos, como fator de ponderação do custo total.</t>
  </si>
  <si>
    <t>* O submódulo 4.2 destina-se a calcular o custo de um repositor para cobertura do tempo de concessão do intervalo para repouso e alimentação, previsto no art. 71 da Consolidação das Leis do Trabalho, ao empregado residente. 
* Na metodologia Seges, calcula-se o custo da hora de trabalho e multiplica-se pela necessidade de horas de cobertura no mês. 
* Por tratar-se de condição excepcional, dependerá de decisão do órgão contratante, bem como de disposições constantes da Convenção Coletiva quanto ao tempo de intervalo e ao adicional para pagamento.
* Não se computa custo de reposição intrajornada para supervisores por considerar que estes não realizam a cobertura de posto de trabalho e poderiam se ausentar durante o tempo previsto em lei, definição que também deverá ser objeto de apreciação pelos órgãos contratantes.</t>
  </si>
  <si>
    <t>especificar demais itens</t>
  </si>
  <si>
    <t>* A planilha de custos e formação de preços é ferramenta de apoio à realização de estimativas da contratação e para a análise das propostas na fase de pregão e nas prorrogações contratuais.
* O modelo disponibilizado na Instrução Normativa n° 5, de 26 de maio de 2017, é inspiracional, devendo ser adaptado pelo órgão ou entidade contratante às suas necessidades.
* A presente proposta visa, tão somente, auxiliar aos órgão que não possuam um modelo definido na formatação dos cálculos de direitos trabalhistas para estimativas de contratos de prestação de serviços, observando as disposições da Consolidação das Leis do Trabalho - CLT e das Convenções Coletivas de Trabalho - CCT (sendo válidos, ainda, os acordos e dissídios coletivos).
* É responsábilidade do usuário que optar pela utilização deste modelo a conferência das fórmulas automatizadas em conformidade com as dispoções de CLT e CCT, para minimizar o risco de equívocos no cômputo das previsões financeiras.
* Dúvidas sobre a metodologia de cálculo poderão ser esclarecidas com a leitura dos Cadernos Técnicos de divulgação de valores limites em: https://www.comprasgovernamentais.gov.br/index.php/cadernos-tecnicos-e-valores-limites.</t>
  </si>
  <si>
    <t>* O Salário Base vem definido na Convenção Coletiva de Trabalho da categoria profissional a ser contratada para o objeto da prestação de serviço. 
* O contratante deverá observar se a CCT abrange o município de prestação de serviço e se está vigente.</t>
  </si>
  <si>
    <t>* Gratificação de função, quando houver, virá informada na Convenção Coletiva de Trabalho da categoria profissional a ser contratada. 
* O órgão contrantante deverá observar, além da existência de gratificação, se esta incidirá sobre os adicionais, devendo adaptar a planilha ao caso em concreto.
*  Para o presente modelo foi considerada gratificação como percentual sobre o salário base e sem incidência sobre os adicionais (noturno, periculosidade ou insalubridade).</t>
  </si>
  <si>
    <t xml:space="preserve">* O Adicional Noturno e a Hora Noturna Reduzida, conforme art. 73 da CLT, serão pagos entre 22h e 5h do dia seguinte, sem prorrogação quando da jornada 12x36h.
* O órgão contrantante deverá observar, além da existência do previsto em CLT, se há informações na Convenção Coletiva de Trabalho acerca da existência do percentual de adicional noturno, bem como se haverá pagamento de hora noturna reduzida e adaptar a planilha ao caso em concreto. </t>
  </si>
  <si>
    <t>* Quando ocorrer a demissão de uma trabalhador e a empresa não conceder prazo de aviso prévio, o trabalhador terá direito a receber o salário referente ao mês completo, conforme dispõe o art. 487 § 1º da CLT.
* A metodologia utilizada pela Seges computa todos os direitos do trabalhador, aplicando a proporcionalidade estimada de ocorrência de aviso prévio indenizado, relizando provisionamento mensal do custo.
* Estes custos deverão ser apreciados atentamente nos casos de prorrogaçao contratual para verificar a necessidade de sua renovação ou não.
* Deverão, ainda, ser obsrvados os ditames da Lei nº 12.506, de 2011 e seus impactos no custo quando das prorrogações contratuais.</t>
  </si>
  <si>
    <t>* Quando ocorrer a demissão de um trabalhador com aviso prévio, o trabalhador cumprirá os dias em atividade, e terá direito a receber o salário referente ao mês completo, conforme dispõe o art. 487 § 1º da CLT.
* A metodologia utilizada pela Seges computa todos os direitos do trabalhador, aplicando a proporcionalidade estimada de ocorrência de aviso prévio trabalhado, relizando provisionamento mensal do custo.
* Estes custos deverão ser apreciados atentamente nos casos de prorrogaçao contratual para verificar a necessidade de sua renovação ou não.
* Deverão, ainda, ser observados os ditames da Lei nº 12.506, de 2011, e seus impactos no custo quando das prorrogações contratuais.</t>
  </si>
  <si>
    <t>*Na hipotese de demissão por justa causa o empregado perde o direito ao pagamento de 13° salário, férias e adicional de férias, como previsto no parágrafo único do art. 146 da CLT.
* Para estes casos,  na metodologia Seges, haverá o desconto dos valores que, por tratar-se de provisão mensal, deverão ser reduzidos da fatura da empresa contratada.
* Igualmente, o cômputo de custos com demissão por justa causa considera a probabilidade de ocorrência desta para provisionamento.</t>
  </si>
  <si>
    <t>* O Submódulo 4.1 destina-se ao cálculo do custo estimado para a reposição de ausências legais do empregado residente.
* Na metodologia Seges computa-se o custo total de um empregado, com direito à remuneração, 13° salário, férias, encargos e benefícios, bem como probabilidade de rescisão, para a base de cálculo do presente submódulo que, em seguida, servirá para estipular o custo diário de um profissional para a contratação. 
* Com base neste custo diário estima-se o custo mensal com reposição de profissional ausente.</t>
  </si>
  <si>
    <t>Técnico em informática Nível I</t>
  </si>
  <si>
    <t>Técnico em informática Nível II</t>
  </si>
  <si>
    <t>Técnico em informática Nível III</t>
  </si>
  <si>
    <t>SALÁRIO BASE - proporcional para 40horas semanais</t>
  </si>
  <si>
    <t>Cargo C</t>
  </si>
  <si>
    <t>Téc. em info. Nível I (40h semanais)</t>
  </si>
  <si>
    <t>Téc. em info. Nível II (40h semanais)</t>
  </si>
  <si>
    <t>Téc. em info. Nível III (40h semanais)</t>
  </si>
  <si>
    <t xml:space="preserve">SUBMÓDULO 2.1 – 13° SALÁRIO, FÉRIAS E ADICIONAL DE FÉRIAS </t>
  </si>
  <si>
    <t>Custo da Passagem em São Cristóvão</t>
  </si>
  <si>
    <t>Vale Alimentação diário</t>
  </si>
  <si>
    <t>BENEFÍCIO - Assistência Social Familiar - Cláusula Décima Terceira</t>
  </si>
  <si>
    <t>Assistência Social Familiar</t>
  </si>
  <si>
    <t>Cargo A (40h semanais)</t>
  </si>
  <si>
    <t>Cargo B (40h semanais)</t>
  </si>
  <si>
    <t>Cargo C (40h semanais)</t>
  </si>
  <si>
    <t>Benefício Assistência Social Familiar</t>
  </si>
  <si>
    <t>ADICIONAIS (Não cabível - não preencher)</t>
  </si>
  <si>
    <t>ADICIONAL NOTURNO (Não cabível - não preencher)</t>
  </si>
  <si>
    <t>GRATIFICAÇÃO DE FUNÇÃO (Não cabível - não preencher)</t>
  </si>
  <si>
    <t>SUBMÓDULO 4.2 - INTRAJORNADA - (Não cabível - não preencher)</t>
  </si>
  <si>
    <t>MÓDULO 5 - INSUMOS DE MÃO DE OBRA - (Não cabível - não preencher)</t>
  </si>
  <si>
    <t>RATEIO DO Cargo B - (Não cabível - não preencher)</t>
  </si>
  <si>
    <r>
      <rPr>
        <b/>
        <sz val="11"/>
        <color theme="1"/>
        <rFont val="Times New Roman"/>
        <family val="1"/>
      </rPr>
      <t>BENEFÍCIO Assistência Social Familiar - Cláusula Décima Terceira</t>
    </r>
    <r>
      <rPr>
        <sz val="11"/>
        <color theme="1"/>
        <rFont val="Times New Roman"/>
        <family val="1"/>
      </rPr>
      <t xml:space="preserve">
</t>
    </r>
    <r>
      <rPr>
        <sz val="11"/>
        <color rgb="FFFF0000"/>
        <rFont val="Times New Roman"/>
        <family val="1"/>
      </rPr>
      <t>Utilizar este campo em caso de outros benefícios previstos em Convenção Coletiva, sempre especificando o tipo, finalidade e previsão legal do mesmo.</t>
    </r>
  </si>
  <si>
    <t>40 horas</t>
  </si>
  <si>
    <t>40 SEM</t>
  </si>
  <si>
    <t>40h</t>
  </si>
  <si>
    <t>ISS</t>
  </si>
  <si>
    <t>PIS</t>
  </si>
  <si>
    <t>COFINS</t>
  </si>
  <si>
    <t>Outro (indicar)</t>
  </si>
  <si>
    <t>Soma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</si>
</sst>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0;[Red]#,##0.00"/>
    <numFmt numFmtId="165" formatCode="0.0000"/>
    <numFmt numFmtId="166" formatCode="#,##0.0000_ ;\-#,##0.0000\ "/>
    <numFmt numFmtId="167" formatCode="_(* #,##0.00_);_(* \(#,##0.00\);_(* \-??_);_(@_)"/>
  </numFmts>
  <fonts count="38" x14ac:knownFonts="1">
    <font>
      <sz val="11"/>
      <color theme="1"/>
      <name val="Calibri"/>
      <family val="2"/>
      <scheme val="minor"/>
    </font>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64"/>
      <name val="Calibri"/>
      <family val="2"/>
      <scheme val="minor"/>
    </font>
    <font>
      <sz val="9"/>
      <color indexed="81"/>
      <name val="Segoe UI"/>
      <charset val="1"/>
    </font>
    <font>
      <b/>
      <sz val="9"/>
      <color indexed="81"/>
      <name val="Segoe UI"/>
      <charset val="1"/>
    </font>
    <font>
      <sz val="9"/>
      <color indexed="81"/>
      <name val="Segoe UI"/>
      <family val="2"/>
    </font>
    <font>
      <b/>
      <sz val="9"/>
      <color indexed="81"/>
      <name val="Segoe UI"/>
      <family val="2"/>
    </font>
    <font>
      <sz val="11"/>
      <color theme="0"/>
      <name val="Times New Roman"/>
      <family val="1"/>
    </font>
    <font>
      <sz val="11"/>
      <color theme="1"/>
      <name val="Times New Roman"/>
      <family val="1"/>
    </font>
    <font>
      <sz val="11"/>
      <color rgb="FFFF0000"/>
      <name val="Times New Roman"/>
      <family val="1"/>
    </font>
    <font>
      <b/>
      <sz val="11"/>
      <color theme="1"/>
      <name val="Times New Roman"/>
      <family val="1"/>
    </font>
    <font>
      <b/>
      <sz val="11"/>
      <name val="Times New Roman"/>
      <family val="1"/>
    </font>
    <font>
      <sz val="11"/>
      <name val="Times New Roman"/>
      <family val="1"/>
    </font>
    <font>
      <b/>
      <sz val="11"/>
      <color indexed="8"/>
      <name val="Times New Roman"/>
      <family val="1"/>
    </font>
    <font>
      <sz val="11"/>
      <color indexed="8"/>
      <name val="Times New Roman"/>
      <family val="1"/>
    </font>
    <font>
      <b/>
      <sz val="11"/>
      <color rgb="FF00B050"/>
      <name val="Times New Roman"/>
      <family val="1"/>
    </font>
    <font>
      <sz val="10"/>
      <color rgb="FFFF0000"/>
      <name val="Times New Roman"/>
      <family val="1"/>
    </font>
    <font>
      <b/>
      <sz val="10"/>
      <color rgb="FFFF0000"/>
      <name val="Times New Roman"/>
      <family val="1"/>
    </font>
    <font>
      <sz val="10"/>
      <color theme="0"/>
      <name val="Times New Roman"/>
      <family val="1"/>
    </font>
    <font>
      <sz val="10"/>
      <color theme="1"/>
      <name val="Times New Roman"/>
      <family val="1"/>
    </font>
    <font>
      <b/>
      <sz val="10"/>
      <color theme="1"/>
      <name val="Times New Roman"/>
      <family val="1"/>
    </font>
  </fonts>
  <fills count="44">
    <fill>
      <patternFill patternType="none"/>
    </fill>
    <fill>
      <patternFill patternType="gray125"/>
    </fill>
    <fill>
      <patternFill patternType="solid">
        <fgColor theme="4" tint="0.39997558519241921"/>
        <bgColor indexed="64"/>
      </patternFill>
    </fill>
    <fill>
      <patternFill patternType="solid">
        <fgColor theme="4" tint="0.39997558519241921"/>
        <bgColor indexed="41"/>
      </patternFill>
    </fill>
    <fill>
      <patternFill patternType="solid">
        <fgColor theme="4" tint="0.39997558519241921"/>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FF000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top style="medium">
        <color indexed="64"/>
      </top>
      <bottom style="thin">
        <color indexed="64"/>
      </bottom>
      <diagonal/>
    </border>
  </borders>
  <cellStyleXfs count="53">
    <xf numFmtId="0" fontId="0" fillId="0" borderId="0"/>
    <xf numFmtId="9" fontId="1" fillId="0" borderId="0" applyFont="0" applyFill="0" applyBorder="0" applyAlignment="0" applyProtection="0"/>
    <xf numFmtId="43" fontId="1" fillId="0" borderId="0" applyFont="0" applyFill="0" applyBorder="0" applyAlignment="0" applyProtection="0"/>
    <xf numFmtId="167"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xf numFmtId="0" fontId="4" fillId="0" borderId="41" applyNumberFormat="0" applyFill="0" applyAlignment="0" applyProtection="0"/>
    <xf numFmtId="0" fontId="5" fillId="0" borderId="42" applyNumberFormat="0" applyFill="0" applyAlignment="0" applyProtection="0"/>
    <xf numFmtId="0" fontId="6" fillId="0" borderId="43" applyNumberFormat="0" applyFill="0" applyAlignment="0" applyProtection="0"/>
    <xf numFmtId="0" fontId="6" fillId="0" borderId="0" applyNumberFormat="0" applyFill="0" applyBorder="0" applyAlignment="0" applyProtection="0"/>
    <xf numFmtId="0" fontId="7" fillId="5" borderId="0" applyNumberFormat="0" applyBorder="0" applyAlignment="0" applyProtection="0"/>
    <xf numFmtId="0" fontId="8" fillId="6" borderId="0" applyNumberFormat="0" applyBorder="0" applyAlignment="0" applyProtection="0"/>
    <xf numFmtId="0" fontId="9" fillId="7" borderId="0" applyNumberFormat="0" applyBorder="0" applyAlignment="0" applyProtection="0"/>
    <xf numFmtId="0" fontId="10" fillId="8" borderId="44" applyNumberFormat="0" applyAlignment="0" applyProtection="0"/>
    <xf numFmtId="0" fontId="11" fillId="9" borderId="45" applyNumberFormat="0" applyAlignment="0" applyProtection="0"/>
    <xf numFmtId="0" fontId="12" fillId="9" borderId="44" applyNumberFormat="0" applyAlignment="0" applyProtection="0"/>
    <xf numFmtId="0" fontId="13" fillId="0" borderId="46" applyNumberFormat="0" applyFill="0" applyAlignment="0" applyProtection="0"/>
    <xf numFmtId="0" fontId="14" fillId="10" borderId="47" applyNumberFormat="0" applyAlignment="0" applyProtection="0"/>
    <xf numFmtId="0" fontId="15" fillId="0" borderId="0" applyNumberFormat="0" applyFill="0" applyBorder="0" applyAlignment="0" applyProtection="0"/>
    <xf numFmtId="0" fontId="1" fillId="11" borderId="48" applyNumberFormat="0" applyFont="0" applyAlignment="0" applyProtection="0"/>
    <xf numFmtId="0" fontId="16" fillId="0" borderId="0" applyNumberFormat="0" applyFill="0" applyBorder="0" applyAlignment="0" applyProtection="0"/>
    <xf numFmtId="0" fontId="17" fillId="0" borderId="49" applyNumberFormat="0" applyFill="0" applyAlignment="0" applyProtection="0"/>
    <xf numFmtId="0" fontId="1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8" fillId="35" borderId="0" applyNumberFormat="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92">
    <xf numFmtId="0" fontId="0" fillId="0" borderId="0" xfId="0"/>
    <xf numFmtId="0" fontId="25" fillId="0" borderId="0" xfId="0" applyFont="1" applyAlignment="1" applyProtection="1">
      <alignment horizontal="center" vertical="center"/>
      <protection locked="0"/>
    </xf>
    <xf numFmtId="0" fontId="26" fillId="0" borderId="0" xfId="0" applyFont="1" applyAlignment="1" applyProtection="1">
      <alignment horizontal="center" vertical="center" wrapText="1"/>
      <protection locked="0"/>
    </xf>
    <xf numFmtId="0" fontId="25" fillId="0" borderId="8" xfId="0" applyFont="1" applyBorder="1" applyAlignment="1" applyProtection="1">
      <alignment horizontal="center" vertical="center"/>
      <protection locked="0"/>
    </xf>
    <xf numFmtId="164" fontId="27" fillId="0" borderId="9" xfId="0" applyNumberFormat="1" applyFont="1" applyBorder="1" applyAlignment="1" applyProtection="1">
      <alignment horizontal="center" vertical="center"/>
      <protection hidden="1"/>
    </xf>
    <xf numFmtId="164" fontId="27" fillId="0" borderId="7" xfId="0" applyNumberFormat="1"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164" fontId="25" fillId="0" borderId="3" xfId="0" applyNumberFormat="1" applyFont="1" applyBorder="1" applyAlignment="1" applyProtection="1">
      <alignment horizontal="center" vertical="center"/>
      <protection locked="0"/>
    </xf>
    <xf numFmtId="164" fontId="25" fillId="0" borderId="13" xfId="0" applyNumberFormat="1" applyFont="1" applyBorder="1" applyAlignment="1" applyProtection="1">
      <alignment horizontal="center" vertical="center"/>
      <protection locked="0"/>
    </xf>
    <xf numFmtId="164" fontId="25" fillId="0" borderId="7" xfId="0" applyNumberFormat="1"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164" fontId="25" fillId="0" borderId="1" xfId="0" applyNumberFormat="1" applyFont="1" applyBorder="1" applyAlignment="1" applyProtection="1">
      <alignment horizontal="center" vertical="center"/>
      <protection locked="0"/>
    </xf>
    <xf numFmtId="164" fontId="27" fillId="0" borderId="5" xfId="0" applyNumberFormat="1"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164" fontId="25" fillId="0" borderId="25" xfId="0" applyNumberFormat="1" applyFont="1" applyBorder="1" applyAlignment="1" applyProtection="1">
      <alignment horizontal="center" vertical="center"/>
      <protection locked="0"/>
    </xf>
    <xf numFmtId="164" fontId="27" fillId="0" borderId="26" xfId="0" applyNumberFormat="1"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7" fillId="2" borderId="19" xfId="0" applyFont="1" applyFill="1" applyBorder="1" applyAlignment="1" applyProtection="1">
      <alignment horizontal="center" vertical="center" wrapText="1"/>
      <protection locked="0"/>
    </xf>
    <xf numFmtId="0" fontId="27" fillId="0" borderId="0" xfId="0" applyFont="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7" fillId="2" borderId="10" xfId="0" applyFont="1" applyFill="1" applyBorder="1" applyAlignment="1" applyProtection="1">
      <alignment horizontal="center" vertical="center"/>
      <protection locked="0"/>
    </xf>
    <xf numFmtId="0" fontId="27" fillId="2" borderId="15" xfId="0" applyFont="1" applyFill="1" applyBorder="1" applyAlignment="1" applyProtection="1">
      <alignment horizontal="center" vertical="center"/>
      <protection locked="0"/>
    </xf>
    <xf numFmtId="0" fontId="27" fillId="2" borderId="11" xfId="0" applyFont="1" applyFill="1" applyBorder="1" applyAlignment="1" applyProtection="1">
      <alignment horizontal="center" vertical="center"/>
      <protection locked="0"/>
    </xf>
    <xf numFmtId="164" fontId="27" fillId="0" borderId="26" xfId="0" applyNumberFormat="1" applyFont="1" applyBorder="1" applyAlignment="1" applyProtection="1">
      <alignment horizontal="center" vertical="center"/>
      <protection hidden="1"/>
    </xf>
    <xf numFmtId="164" fontId="27" fillId="0" borderId="7" xfId="0" applyNumberFormat="1" applyFont="1" applyBorder="1" applyAlignment="1" applyProtection="1">
      <alignment horizontal="center" vertical="center"/>
      <protection hidden="1"/>
    </xf>
    <xf numFmtId="0" fontId="27" fillId="2" borderId="21" xfId="0" applyFont="1" applyFill="1" applyBorder="1" applyAlignment="1" applyProtection="1">
      <alignment horizontal="center" vertical="center"/>
      <protection locked="0"/>
    </xf>
    <xf numFmtId="0" fontId="27" fillId="2" borderId="22" xfId="0" applyFont="1" applyFill="1" applyBorder="1" applyAlignment="1" applyProtection="1">
      <alignment horizontal="center" vertical="center"/>
      <protection locked="0"/>
    </xf>
    <xf numFmtId="0" fontId="27" fillId="2" borderId="22"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protection locked="0"/>
    </xf>
    <xf numFmtId="10" fontId="25" fillId="0" borderId="3" xfId="1" applyNumberFormat="1" applyFont="1" applyBorder="1" applyAlignment="1" applyProtection="1">
      <alignment horizontal="center" vertical="center"/>
      <protection locked="0"/>
    </xf>
    <xf numFmtId="10" fontId="25" fillId="36" borderId="5" xfId="1" applyNumberFormat="1" applyFont="1" applyFill="1" applyBorder="1" applyAlignment="1" applyProtection="1">
      <alignment horizontal="center" vertical="center"/>
      <protection locked="0"/>
    </xf>
    <xf numFmtId="0" fontId="27" fillId="41" borderId="16" xfId="0" applyFont="1" applyFill="1" applyBorder="1" applyAlignment="1" applyProtection="1">
      <alignment horizontal="center" vertical="center"/>
      <protection locked="0"/>
    </xf>
    <xf numFmtId="10" fontId="27" fillId="41" borderId="17" xfId="1" applyNumberFormat="1" applyFont="1" applyFill="1" applyBorder="1" applyAlignment="1" applyProtection="1">
      <alignment horizontal="center" vertical="center"/>
      <protection locked="0"/>
    </xf>
    <xf numFmtId="43" fontId="25" fillId="0" borderId="14" xfId="2" applyFont="1" applyBorder="1" applyAlignment="1" applyProtection="1">
      <alignment vertical="center"/>
      <protection hidden="1"/>
    </xf>
    <xf numFmtId="164" fontId="25" fillId="0" borderId="25" xfId="0" applyNumberFormat="1" applyFont="1" applyBorder="1" applyAlignment="1" applyProtection="1">
      <alignment horizontal="center" vertical="center"/>
      <protection hidden="1"/>
    </xf>
    <xf numFmtId="1" fontId="25" fillId="0" borderId="25" xfId="0" applyNumberFormat="1" applyFont="1" applyBorder="1" applyAlignment="1" applyProtection="1">
      <alignment horizontal="center" vertical="center"/>
      <protection locked="0"/>
    </xf>
    <xf numFmtId="1" fontId="25" fillId="0" borderId="13" xfId="0" applyNumberFormat="1" applyFont="1" applyBorder="1" applyAlignment="1" applyProtection="1">
      <alignment horizontal="center" vertical="center"/>
      <protection locked="0"/>
    </xf>
    <xf numFmtId="164" fontId="25" fillId="0" borderId="1" xfId="0" applyNumberFormat="1" applyFont="1" applyBorder="1" applyAlignment="1" applyProtection="1">
      <alignment horizontal="center" vertical="center"/>
      <protection hidden="1"/>
    </xf>
    <xf numFmtId="164" fontId="25" fillId="0" borderId="13" xfId="0" applyNumberFormat="1" applyFont="1" applyBorder="1" applyAlignment="1" applyProtection="1">
      <alignment horizontal="center" vertical="center"/>
      <protection hidden="1"/>
    </xf>
    <xf numFmtId="164" fontId="27" fillId="0" borderId="5" xfId="0" applyNumberFormat="1" applyFont="1" applyBorder="1" applyAlignment="1" applyProtection="1">
      <alignment horizontal="center" vertical="center"/>
      <protection hidden="1"/>
    </xf>
    <xf numFmtId="0" fontId="25" fillId="0" borderId="0" xfId="0" applyFont="1" applyAlignment="1" applyProtection="1">
      <alignment vertical="center"/>
      <protection locked="0"/>
    </xf>
    <xf numFmtId="0" fontId="27" fillId="2" borderId="20" xfId="0" applyFont="1" applyFill="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5" fillId="38" borderId="4"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5" fillId="0" borderId="24" xfId="0" applyFont="1" applyBorder="1" applyAlignment="1" applyProtection="1">
      <alignment horizontal="center" vertical="center" wrapText="1"/>
      <protection locked="0"/>
    </xf>
    <xf numFmtId="10" fontId="27" fillId="2" borderId="11"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vertical="center"/>
      <protection locked="0"/>
    </xf>
    <xf numFmtId="0" fontId="27" fillId="2" borderId="30" xfId="0" applyFont="1" applyFill="1" applyBorder="1" applyAlignment="1" applyProtection="1">
      <alignment horizontal="center" vertical="center" wrapText="1"/>
      <protection locked="0"/>
    </xf>
    <xf numFmtId="40" fontId="27" fillId="0" borderId="26" xfId="0" applyNumberFormat="1" applyFont="1" applyBorder="1" applyAlignment="1" applyProtection="1">
      <alignment horizontal="center" vertical="center"/>
      <protection hidden="1"/>
    </xf>
    <xf numFmtId="164" fontId="27" fillId="0" borderId="26" xfId="0" applyNumberFormat="1" applyFont="1" applyFill="1" applyBorder="1" applyAlignment="1" applyProtection="1">
      <alignment horizontal="center" vertical="center"/>
      <protection hidden="1"/>
    </xf>
    <xf numFmtId="0" fontId="27" fillId="2" borderId="31" xfId="0" applyFont="1" applyFill="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27" fillId="2" borderId="15" xfId="0" applyFont="1" applyFill="1" applyBorder="1" applyAlignment="1" applyProtection="1">
      <alignment horizontal="center" vertical="center" wrapText="1"/>
      <protection locked="0"/>
    </xf>
    <xf numFmtId="0" fontId="27" fillId="2" borderId="10" xfId="0" applyFont="1" applyFill="1" applyBorder="1" applyAlignment="1" applyProtection="1">
      <alignment horizontal="center" vertical="center" wrapText="1"/>
      <protection locked="0"/>
    </xf>
    <xf numFmtId="0" fontId="27" fillId="2" borderId="11" xfId="0" applyFont="1" applyFill="1" applyBorder="1" applyAlignment="1" applyProtection="1">
      <alignment horizontal="center" vertical="center" wrapText="1"/>
      <protection locked="0"/>
    </xf>
    <xf numFmtId="165" fontId="25" fillId="0" borderId="12" xfId="0" applyNumberFormat="1" applyFont="1" applyBorder="1" applyAlignment="1" applyProtection="1">
      <alignment horizontal="center" vertical="center" wrapText="1"/>
      <protection locked="0"/>
    </xf>
    <xf numFmtId="165" fontId="25" fillId="0" borderId="1" xfId="0" applyNumberFormat="1" applyFont="1" applyBorder="1" applyAlignment="1" applyProtection="1">
      <alignment horizontal="center" vertical="center" wrapText="1"/>
      <protection locked="0"/>
    </xf>
    <xf numFmtId="165" fontId="25" fillId="0" borderId="25" xfId="0" applyNumberFormat="1" applyFont="1" applyBorder="1" applyAlignment="1" applyProtection="1">
      <alignment horizontal="center" vertical="center" wrapText="1"/>
      <protection locked="0"/>
    </xf>
    <xf numFmtId="165" fontId="27" fillId="2" borderId="15" xfId="0" applyNumberFormat="1" applyFont="1" applyFill="1" applyBorder="1" applyAlignment="1" applyProtection="1">
      <alignment horizontal="center" vertical="center" wrapText="1"/>
      <protection locked="0"/>
    </xf>
    <xf numFmtId="165" fontId="27" fillId="2" borderId="11" xfId="0" applyNumberFormat="1"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protection locked="0"/>
    </xf>
    <xf numFmtId="0" fontId="27" fillId="2" borderId="19" xfId="0" applyFont="1" applyFill="1" applyBorder="1" applyAlignment="1" applyProtection="1">
      <alignment horizontal="center" vertical="center"/>
      <protection locked="0"/>
    </xf>
    <xf numFmtId="0" fontId="27" fillId="2" borderId="20" xfId="0"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locked="0"/>
    </xf>
    <xf numFmtId="0" fontId="28" fillId="3" borderId="31" xfId="0" applyFont="1" applyFill="1" applyBorder="1" applyAlignment="1" applyProtection="1">
      <alignment horizontal="center" vertical="center"/>
      <protection locked="0"/>
    </xf>
    <xf numFmtId="167" fontId="28" fillId="3" borderId="31" xfId="3" applyFont="1" applyFill="1" applyBorder="1" applyAlignment="1" applyProtection="1">
      <alignment horizontal="center" vertical="center"/>
      <protection locked="0"/>
    </xf>
    <xf numFmtId="0" fontId="27" fillId="2" borderId="31" xfId="0" applyFont="1" applyFill="1" applyBorder="1" applyAlignment="1" applyProtection="1">
      <alignment horizontal="center" vertical="center"/>
      <protection locked="0"/>
    </xf>
    <xf numFmtId="0" fontId="25" fillId="0" borderId="8" xfId="0" applyFont="1" applyFill="1" applyBorder="1" applyAlignment="1" applyProtection="1">
      <alignment horizontal="center" vertical="center"/>
      <protection locked="0"/>
    </xf>
    <xf numFmtId="3" fontId="25" fillId="0" borderId="14" xfId="3" applyNumberFormat="1" applyFont="1" applyFill="1" applyBorder="1" applyAlignment="1" applyProtection="1">
      <alignment horizontal="center" vertical="center"/>
      <protection hidden="1"/>
    </xf>
    <xf numFmtId="167" fontId="25" fillId="0" borderId="14" xfId="3" applyFont="1" applyFill="1" applyBorder="1" applyAlignment="1" applyProtection="1">
      <alignment horizontal="center" vertical="center"/>
      <protection hidden="1"/>
    </xf>
    <xf numFmtId="4" fontId="29" fillId="0" borderId="54" xfId="0" applyNumberFormat="1" applyFont="1" applyFill="1" applyBorder="1" applyAlignment="1" applyProtection="1">
      <alignment horizontal="center" vertical="center"/>
      <protection hidden="1"/>
    </xf>
    <xf numFmtId="0" fontId="25" fillId="0" borderId="4" xfId="0" applyFont="1" applyFill="1" applyBorder="1" applyAlignment="1" applyProtection="1">
      <alignment horizontal="center" vertical="center"/>
      <protection locked="0"/>
    </xf>
    <xf numFmtId="3" fontId="25" fillId="0" borderId="1" xfId="3" applyNumberFormat="1" applyFont="1" applyFill="1" applyBorder="1" applyAlignment="1" applyProtection="1">
      <alignment horizontal="center" vertical="center"/>
      <protection hidden="1"/>
    </xf>
    <xf numFmtId="167" fontId="25" fillId="0" borderId="1" xfId="3" applyFont="1" applyFill="1" applyBorder="1" applyAlignment="1" applyProtection="1">
      <alignment horizontal="center" vertical="center"/>
      <protection hidden="1"/>
    </xf>
    <xf numFmtId="4" fontId="29" fillId="0" borderId="55" xfId="0" applyNumberFormat="1" applyFont="1" applyFill="1" applyBorder="1" applyAlignment="1" applyProtection="1">
      <alignment horizontal="center" vertical="center"/>
      <protection hidden="1"/>
    </xf>
    <xf numFmtId="4" fontId="28" fillId="3" borderId="33" xfId="0" applyNumberFormat="1" applyFont="1" applyFill="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167" fontId="25" fillId="0" borderId="0" xfId="3" applyFont="1" applyFill="1" applyBorder="1" applyAlignment="1" applyProtection="1">
      <alignment horizontal="center" vertical="center"/>
      <protection locked="0"/>
    </xf>
    <xf numFmtId="167" fontId="25" fillId="0" borderId="0" xfId="0" applyNumberFormat="1" applyFont="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3" borderId="18" xfId="0" applyFont="1" applyFill="1" applyBorder="1" applyAlignment="1" applyProtection="1">
      <alignment horizontal="center" vertical="center"/>
      <protection locked="0"/>
    </xf>
    <xf numFmtId="0" fontId="28" fillId="3" borderId="19" xfId="0" applyFont="1" applyFill="1" applyBorder="1" applyAlignment="1" applyProtection="1">
      <alignment horizontal="center" vertical="center"/>
      <protection locked="0"/>
    </xf>
    <xf numFmtId="0" fontId="28" fillId="3" borderId="20" xfId="0" applyFont="1" applyFill="1" applyBorder="1" applyAlignment="1" applyProtection="1">
      <alignment horizontal="center" vertical="center"/>
      <protection locked="0"/>
    </xf>
    <xf numFmtId="4" fontId="25" fillId="0" borderId="13" xfId="3" applyNumberFormat="1" applyFont="1" applyFill="1" applyBorder="1" applyAlignment="1" applyProtection="1">
      <alignment horizontal="center" vertical="center"/>
      <protection hidden="1"/>
    </xf>
    <xf numFmtId="4" fontId="28" fillId="0" borderId="7" xfId="3" applyNumberFormat="1"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locked="0"/>
    </xf>
    <xf numFmtId="0" fontId="30" fillId="3" borderId="10" xfId="0" applyFont="1" applyFill="1" applyBorder="1" applyAlignment="1" applyProtection="1">
      <alignment horizontal="center" vertical="center"/>
      <protection locked="0"/>
    </xf>
    <xf numFmtId="0" fontId="30" fillId="3" borderId="15" xfId="0" applyFont="1" applyFill="1" applyBorder="1" applyAlignment="1" applyProtection="1">
      <alignment horizontal="center" vertical="center"/>
      <protection locked="0"/>
    </xf>
    <xf numFmtId="0" fontId="30" fillId="3" borderId="15" xfId="0" applyFont="1" applyFill="1" applyBorder="1" applyAlignment="1" applyProtection="1">
      <alignment horizontal="center" vertical="center" wrapText="1"/>
      <protection locked="0"/>
    </xf>
    <xf numFmtId="4" fontId="31" fillId="37" borderId="14" xfId="3" applyNumberFormat="1" applyFont="1" applyFill="1" applyBorder="1" applyAlignment="1" applyProtection="1">
      <alignment horizontal="center" vertical="center"/>
      <protection hidden="1"/>
    </xf>
    <xf numFmtId="1" fontId="31" fillId="0" borderId="14" xfId="3" applyNumberFormat="1" applyFont="1" applyBorder="1" applyAlignment="1" applyProtection="1">
      <alignment horizontal="center" vertical="center"/>
      <protection hidden="1"/>
    </xf>
    <xf numFmtId="2" fontId="31" fillId="0" borderId="14" xfId="3" applyNumberFormat="1" applyFont="1" applyBorder="1" applyAlignment="1" applyProtection="1">
      <alignment horizontal="center" vertical="center"/>
      <protection hidden="1"/>
    </xf>
    <xf numFmtId="4" fontId="31" fillId="0" borderId="14" xfId="3" applyNumberFormat="1" applyFont="1" applyBorder="1" applyAlignment="1" applyProtection="1">
      <alignment horizontal="center" vertical="center"/>
      <protection hidden="1"/>
    </xf>
    <xf numFmtId="4" fontId="25" fillId="0" borderId="9" xfId="0" applyNumberFormat="1" applyFont="1" applyBorder="1" applyAlignment="1" applyProtection="1">
      <alignment horizontal="center" vertical="center"/>
      <protection hidden="1"/>
    </xf>
    <xf numFmtId="4" fontId="28" fillId="3" borderId="52" xfId="0" applyNumberFormat="1" applyFont="1" applyFill="1" applyBorder="1" applyAlignment="1" applyProtection="1">
      <alignment horizontal="center" vertical="center"/>
      <protection locked="0"/>
    </xf>
    <xf numFmtId="4" fontId="27" fillId="2" borderId="31" xfId="0" applyNumberFormat="1" applyFont="1" applyFill="1" applyBorder="1" applyAlignment="1" applyProtection="1">
      <alignment horizontal="center" vertical="center"/>
      <protection locked="0"/>
    </xf>
    <xf numFmtId="0" fontId="28" fillId="3" borderId="10" xfId="0" applyFont="1" applyFill="1" applyBorder="1" applyAlignment="1" applyProtection="1">
      <alignment horizontal="center" vertical="center"/>
      <protection locked="0"/>
    </xf>
    <xf numFmtId="0" fontId="28" fillId="3" borderId="15" xfId="0" applyFont="1" applyFill="1" applyBorder="1" applyAlignment="1" applyProtection="1">
      <alignment horizontal="center" vertical="center"/>
      <protection locked="0"/>
    </xf>
    <xf numFmtId="167" fontId="28" fillId="3" borderId="11" xfId="0" applyNumberFormat="1" applyFont="1" applyFill="1" applyBorder="1" applyAlignment="1" applyProtection="1">
      <alignment horizontal="center" vertical="center" wrapText="1"/>
      <protection locked="0"/>
    </xf>
    <xf numFmtId="4" fontId="25" fillId="0" borderId="25" xfId="3" applyNumberFormat="1" applyFont="1" applyFill="1" applyBorder="1" applyAlignment="1" applyProtection="1">
      <alignment horizontal="center" vertical="center"/>
      <protection hidden="1"/>
    </xf>
    <xf numFmtId="4" fontId="28" fillId="0" borderId="26" xfId="0" applyNumberFormat="1" applyFont="1" applyFill="1" applyBorder="1" applyAlignment="1" applyProtection="1">
      <alignment horizontal="center" vertical="center"/>
      <protection hidden="1"/>
    </xf>
    <xf numFmtId="4" fontId="28" fillId="0" borderId="7" xfId="0" applyNumberFormat="1" applyFont="1" applyBorder="1" applyAlignment="1" applyProtection="1">
      <alignment horizontal="center" vertical="center"/>
      <protection hidden="1"/>
    </xf>
    <xf numFmtId="0" fontId="28" fillId="4" borderId="18" xfId="0" applyFont="1" applyFill="1" applyBorder="1" applyAlignment="1" applyProtection="1">
      <alignment horizontal="center" vertical="center"/>
      <protection locked="0"/>
    </xf>
    <xf numFmtId="0" fontId="28" fillId="4" borderId="19" xfId="0" applyFont="1" applyFill="1" applyBorder="1" applyAlignment="1" applyProtection="1">
      <alignment horizontal="center" vertical="center" wrapText="1"/>
      <protection locked="0"/>
    </xf>
    <xf numFmtId="0" fontId="28" fillId="4" borderId="20" xfId="0" applyFont="1" applyFill="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9" fillId="0" borderId="4" xfId="0" applyFont="1" applyBorder="1" applyAlignment="1" applyProtection="1">
      <alignment horizontal="center" vertical="center"/>
      <protection locked="0"/>
    </xf>
    <xf numFmtId="0" fontId="29" fillId="0" borderId="6" xfId="0" applyFont="1" applyBorder="1" applyAlignment="1" applyProtection="1">
      <alignment horizontal="center" vertical="center"/>
      <protection locked="0"/>
    </xf>
    <xf numFmtId="164" fontId="25" fillId="0" borderId="12" xfId="0" applyNumberFormat="1" applyFont="1" applyBorder="1" applyAlignment="1" applyProtection="1">
      <alignment horizontal="center" vertical="center"/>
      <protection hidden="1"/>
    </xf>
    <xf numFmtId="0" fontId="27" fillId="2" borderId="18" xfId="0" applyFont="1" applyFill="1" applyBorder="1" applyAlignment="1" applyProtection="1">
      <alignment horizontal="center" vertical="center" wrapText="1"/>
      <protection locked="0"/>
    </xf>
    <xf numFmtId="164" fontId="25" fillId="0" borderId="3" xfId="0" applyNumberFormat="1" applyFont="1" applyBorder="1" applyAlignment="1" applyProtection="1">
      <alignment horizontal="center" vertical="center"/>
      <protection hidden="1"/>
    </xf>
    <xf numFmtId="164" fontId="25" fillId="0" borderId="5" xfId="0" applyNumberFormat="1" applyFont="1" applyBorder="1" applyAlignment="1" applyProtection="1">
      <alignment horizontal="center" vertical="center"/>
      <protection hidden="1"/>
    </xf>
    <xf numFmtId="0" fontId="32" fillId="0" borderId="6" xfId="0" applyFont="1" applyBorder="1" applyAlignment="1" applyProtection="1">
      <alignment horizontal="center" vertical="center" wrapText="1"/>
      <protection locked="0"/>
    </xf>
    <xf numFmtId="164" fontId="32" fillId="0" borderId="13" xfId="0" applyNumberFormat="1" applyFont="1" applyBorder="1" applyAlignment="1" applyProtection="1">
      <alignment horizontal="center" vertical="center"/>
      <protection hidden="1"/>
    </xf>
    <xf numFmtId="164" fontId="27" fillId="2" borderId="15" xfId="0" applyNumberFormat="1" applyFont="1" applyFill="1" applyBorder="1" applyAlignment="1" applyProtection="1">
      <alignment horizontal="center" vertical="center"/>
      <protection hidden="1"/>
    </xf>
    <xf numFmtId="0" fontId="25" fillId="0" borderId="0" xfId="0" applyFont="1" applyAlignment="1" applyProtection="1">
      <alignment horizontal="center" vertical="center" wrapText="1"/>
      <protection locked="0"/>
    </xf>
    <xf numFmtId="0" fontId="27" fillId="2" borderId="1" xfId="0" applyFont="1" applyFill="1" applyBorder="1" applyAlignment="1" applyProtection="1">
      <alignment horizontal="center" vertical="center" wrapText="1"/>
      <protection locked="0"/>
    </xf>
    <xf numFmtId="164" fontId="25" fillId="0" borderId="0" xfId="0" applyNumberFormat="1" applyFont="1" applyBorder="1" applyAlignment="1" applyProtection="1">
      <alignment horizontal="center" vertical="center"/>
      <protection locked="0"/>
    </xf>
    <xf numFmtId="164" fontId="27" fillId="0" borderId="0" xfId="0" applyNumberFormat="1" applyFont="1" applyBorder="1" applyAlignment="1" applyProtection="1">
      <alignment horizontal="center" vertical="center"/>
      <protection locked="0"/>
    </xf>
    <xf numFmtId="0" fontId="36" fillId="0" borderId="0" xfId="0" applyFont="1"/>
    <xf numFmtId="43" fontId="36" fillId="0" borderId="0" xfId="2" applyFont="1"/>
    <xf numFmtId="0" fontId="37" fillId="0" borderId="31" xfId="0" applyFont="1" applyBorder="1" applyAlignment="1">
      <alignment horizontal="center" vertical="center" wrapText="1"/>
    </xf>
    <xf numFmtId="0" fontId="37" fillId="0" borderId="29" xfId="0" applyFont="1" applyBorder="1" applyAlignment="1">
      <alignment horizontal="center" vertical="center" wrapText="1"/>
    </xf>
    <xf numFmtId="43" fontId="37" fillId="0" borderId="29" xfId="2" applyFont="1" applyBorder="1" applyAlignment="1">
      <alignment horizontal="center" vertical="center" wrapText="1"/>
    </xf>
    <xf numFmtId="0" fontId="36" fillId="0" borderId="33" xfId="0" applyFont="1" applyBorder="1" applyAlignment="1">
      <alignment horizontal="center" vertical="center" wrapText="1"/>
    </xf>
    <xf numFmtId="0" fontId="36" fillId="0" borderId="52" xfId="0" applyFont="1" applyBorder="1" applyAlignment="1">
      <alignment vertical="center" wrapText="1"/>
    </xf>
    <xf numFmtId="43" fontId="36" fillId="0" borderId="52" xfId="2" applyFont="1" applyBorder="1" applyAlignment="1">
      <alignment horizontal="center" vertical="center" wrapText="1"/>
    </xf>
    <xf numFmtId="0" fontId="37" fillId="0" borderId="0" xfId="0" applyFont="1" applyAlignment="1">
      <alignment vertical="center"/>
    </xf>
    <xf numFmtId="0" fontId="36" fillId="0" borderId="52" xfId="0" applyFont="1" applyBorder="1" applyAlignment="1">
      <alignment horizontal="center" vertical="center" wrapText="1"/>
    </xf>
    <xf numFmtId="43" fontId="36" fillId="36" borderId="52" xfId="2" applyFont="1" applyFill="1" applyBorder="1" applyAlignment="1">
      <alignment horizontal="center" vertical="center" wrapText="1"/>
    </xf>
    <xf numFmtId="0" fontId="36" fillId="0" borderId="0" xfId="0" applyFont="1" applyAlignment="1">
      <alignment vertical="center"/>
    </xf>
    <xf numFmtId="0" fontId="36" fillId="0" borderId="52" xfId="0" applyFont="1" applyBorder="1" applyAlignment="1">
      <alignment horizontal="justify" vertical="center" wrapText="1"/>
    </xf>
    <xf numFmtId="0" fontId="37" fillId="0" borderId="29" xfId="0" applyFont="1" applyBorder="1" applyAlignment="1">
      <alignment vertical="center" wrapText="1"/>
    </xf>
    <xf numFmtId="0" fontId="37" fillId="0" borderId="33" xfId="0" applyFont="1" applyBorder="1" applyAlignment="1">
      <alignment horizontal="center" vertical="center" wrapText="1"/>
    </xf>
    <xf numFmtId="43" fontId="36" fillId="0" borderId="52" xfId="2" applyFont="1" applyBorder="1" applyAlignment="1">
      <alignment vertical="center" wrapText="1"/>
    </xf>
    <xf numFmtId="10" fontId="36" fillId="0" borderId="52" xfId="0" applyNumberFormat="1" applyFont="1" applyBorder="1" applyAlignment="1">
      <alignment horizontal="center" vertical="center" wrapText="1"/>
    </xf>
    <xf numFmtId="0" fontId="36" fillId="36" borderId="52" xfId="0" applyFont="1" applyFill="1" applyBorder="1" applyAlignment="1">
      <alignment horizontal="center" vertical="center" wrapText="1"/>
    </xf>
    <xf numFmtId="0" fontId="31" fillId="0" borderId="8" xfId="0" applyFont="1" applyBorder="1" applyAlignment="1" applyProtection="1">
      <alignment horizontal="center" vertical="center"/>
      <protection locked="0"/>
    </xf>
    <xf numFmtId="164" fontId="27" fillId="0" borderId="23" xfId="0" applyNumberFormat="1" applyFont="1" applyBorder="1" applyAlignment="1" applyProtection="1">
      <alignment horizontal="center" vertical="center"/>
      <protection hidden="1"/>
    </xf>
    <xf numFmtId="10" fontId="25" fillId="0" borderId="12" xfId="1" applyNumberFormat="1" applyFont="1" applyFill="1" applyBorder="1" applyAlignment="1" applyProtection="1">
      <alignment horizontal="center" vertical="center"/>
      <protection hidden="1"/>
    </xf>
    <xf numFmtId="10" fontId="25" fillId="0" borderId="22" xfId="1" applyNumberFormat="1" applyFont="1" applyFill="1" applyBorder="1" applyAlignment="1" applyProtection="1">
      <alignment horizontal="center" vertical="center"/>
      <protection hidden="1"/>
    </xf>
    <xf numFmtId="10" fontId="25" fillId="0" borderId="13" xfId="1" applyNumberFormat="1" applyFont="1" applyFill="1" applyBorder="1" applyAlignment="1" applyProtection="1">
      <alignment horizontal="center" vertical="center"/>
      <protection hidden="1"/>
    </xf>
    <xf numFmtId="0" fontId="25" fillId="0" borderId="25" xfId="0" applyFont="1" applyBorder="1" applyAlignment="1" applyProtection="1">
      <alignment horizontal="center" vertical="center"/>
      <protection hidden="1"/>
    </xf>
    <xf numFmtId="4" fontId="25" fillId="0" borderId="25" xfId="0" applyNumberFormat="1" applyFont="1" applyBorder="1" applyAlignment="1" applyProtection="1">
      <alignment horizontal="center" vertical="center"/>
      <protection hidden="1"/>
    </xf>
    <xf numFmtId="0" fontId="25" fillId="0" borderId="13" xfId="0" applyFont="1" applyBorder="1" applyAlignment="1" applyProtection="1">
      <alignment horizontal="center" vertical="center"/>
      <protection hidden="1"/>
    </xf>
    <xf numFmtId="10" fontId="25" fillId="0" borderId="25" xfId="0" applyNumberFormat="1" applyFont="1" applyBorder="1" applyAlignment="1" applyProtection="1">
      <alignment horizontal="center" vertical="center"/>
      <protection hidden="1"/>
    </xf>
    <xf numFmtId="9" fontId="25" fillId="0" borderId="1" xfId="1" applyFont="1" applyBorder="1" applyAlignment="1" applyProtection="1">
      <alignment horizontal="center" vertical="center"/>
      <protection hidden="1"/>
    </xf>
    <xf numFmtId="10" fontId="25" fillId="0" borderId="9" xfId="1" applyNumberFormat="1" applyFont="1" applyFill="1" applyBorder="1" applyAlignment="1" applyProtection="1">
      <alignment horizontal="center" vertical="center"/>
      <protection hidden="1"/>
    </xf>
    <xf numFmtId="10" fontId="25" fillId="38" borderId="5" xfId="1" applyNumberFormat="1" applyFont="1" applyFill="1" applyBorder="1" applyAlignment="1" applyProtection="1">
      <alignment horizontal="center" vertical="center"/>
      <protection hidden="1"/>
    </xf>
    <xf numFmtId="10" fontId="25" fillId="0" borderId="5" xfId="1" applyNumberFormat="1" applyFont="1" applyFill="1" applyBorder="1" applyAlignment="1" applyProtection="1">
      <alignment horizontal="center" vertical="center"/>
      <protection hidden="1"/>
    </xf>
    <xf numFmtId="10" fontId="25" fillId="0" borderId="26" xfId="1" applyNumberFormat="1" applyFont="1" applyFill="1" applyBorder="1" applyAlignment="1" applyProtection="1">
      <alignment horizontal="center" vertical="center"/>
      <protection hidden="1"/>
    </xf>
    <xf numFmtId="164" fontId="25" fillId="0" borderId="25" xfId="0" applyNumberFormat="1" applyFont="1" applyFill="1" applyBorder="1" applyAlignment="1" applyProtection="1">
      <alignment horizontal="center" vertical="center"/>
      <protection hidden="1"/>
    </xf>
    <xf numFmtId="40" fontId="25" fillId="0" borderId="25" xfId="0" applyNumberFormat="1" applyFont="1" applyFill="1" applyBorder="1" applyAlignment="1" applyProtection="1">
      <alignment horizontal="center" vertical="center"/>
      <protection hidden="1"/>
    </xf>
    <xf numFmtId="10" fontId="25" fillId="0" borderId="2" xfId="1" applyNumberFormat="1" applyFont="1" applyBorder="1" applyAlignment="1" applyProtection="1">
      <alignment horizontal="center" vertical="center" wrapText="1"/>
      <protection hidden="1"/>
    </xf>
    <xf numFmtId="166" fontId="27" fillId="0" borderId="3" xfId="2" applyNumberFormat="1" applyFont="1" applyBorder="1" applyAlignment="1" applyProtection="1">
      <alignment horizontal="center" vertical="center" wrapText="1"/>
      <protection hidden="1"/>
    </xf>
    <xf numFmtId="10" fontId="25" fillId="0" borderId="4" xfId="1" applyNumberFormat="1" applyFont="1" applyBorder="1" applyAlignment="1" applyProtection="1">
      <alignment horizontal="center" vertical="center" wrapText="1"/>
      <protection hidden="1"/>
    </xf>
    <xf numFmtId="166" fontId="27" fillId="0" borderId="5" xfId="2" applyNumberFormat="1" applyFont="1" applyBorder="1" applyAlignment="1" applyProtection="1">
      <alignment horizontal="center" vertical="center" wrapText="1"/>
      <protection hidden="1"/>
    </xf>
    <xf numFmtId="10" fontId="25" fillId="0" borderId="6" xfId="1" applyNumberFormat="1" applyFont="1" applyBorder="1" applyAlignment="1" applyProtection="1">
      <alignment horizontal="center" vertical="center" wrapText="1"/>
      <protection hidden="1"/>
    </xf>
    <xf numFmtId="166" fontId="27" fillId="0" borderId="7" xfId="2" applyNumberFormat="1" applyFont="1" applyBorder="1" applyAlignment="1" applyProtection="1">
      <alignment horizontal="center" vertical="center" wrapText="1"/>
      <protection hidden="1"/>
    </xf>
    <xf numFmtId="165" fontId="25" fillId="0" borderId="3" xfId="0" applyNumberFormat="1" applyFont="1" applyBorder="1" applyAlignment="1" applyProtection="1">
      <alignment horizontal="center" vertical="center" wrapText="1"/>
      <protection hidden="1"/>
    </xf>
    <xf numFmtId="165" fontId="25" fillId="0" borderId="5" xfId="0" applyNumberFormat="1" applyFont="1" applyBorder="1" applyAlignment="1" applyProtection="1">
      <alignment horizontal="center" vertical="center" wrapText="1"/>
      <protection hidden="1"/>
    </xf>
    <xf numFmtId="165" fontId="25" fillId="0" borderId="26" xfId="0" applyNumberFormat="1" applyFont="1" applyBorder="1" applyAlignment="1" applyProtection="1">
      <alignment horizontal="center" vertical="center" wrapText="1"/>
      <protection hidden="1"/>
    </xf>
    <xf numFmtId="4" fontId="29" fillId="0" borderId="26" xfId="0" applyNumberFormat="1" applyFont="1" applyFill="1" applyBorder="1" applyAlignment="1" applyProtection="1">
      <alignment horizontal="center" vertical="center"/>
      <protection hidden="1"/>
    </xf>
    <xf numFmtId="4" fontId="29" fillId="0" borderId="7" xfId="0" applyNumberFormat="1" applyFont="1" applyBorder="1" applyAlignment="1" applyProtection="1">
      <alignment horizontal="center" vertical="center"/>
      <protection hidden="1"/>
    </xf>
    <xf numFmtId="39" fontId="25" fillId="0" borderId="25" xfId="5" applyNumberFormat="1" applyFont="1" applyFill="1" applyBorder="1" applyAlignment="1" applyProtection="1">
      <alignment horizontal="center" vertical="center"/>
      <protection hidden="1"/>
    </xf>
    <xf numFmtId="10" fontId="25" fillId="0" borderId="25" xfId="1" applyNumberFormat="1" applyFont="1" applyFill="1" applyBorder="1" applyAlignment="1" applyProtection="1">
      <alignment horizontal="center" vertical="center"/>
      <protection hidden="1"/>
    </xf>
    <xf numFmtId="39" fontId="25" fillId="0" borderId="13" xfId="5" applyNumberFormat="1" applyFont="1" applyFill="1" applyBorder="1" applyAlignment="1" applyProtection="1">
      <alignment horizontal="center" vertical="center"/>
      <protection hidden="1"/>
    </xf>
    <xf numFmtId="0" fontId="27" fillId="2" borderId="23" xfId="0" applyFont="1" applyFill="1" applyBorder="1" applyAlignment="1" applyProtection="1">
      <alignment horizontal="center" vertical="center" wrapText="1"/>
      <protection locked="0"/>
    </xf>
    <xf numFmtId="164" fontId="32" fillId="0" borderId="7" xfId="0" applyNumberFormat="1" applyFont="1" applyBorder="1" applyAlignment="1" applyProtection="1">
      <alignment horizontal="center" vertical="center"/>
      <protection hidden="1"/>
    </xf>
    <xf numFmtId="164" fontId="27" fillId="2" borderId="11" xfId="0" applyNumberFormat="1" applyFont="1" applyFill="1" applyBorder="1" applyAlignment="1" applyProtection="1">
      <alignment horizontal="center" vertical="center"/>
      <protection hidden="1"/>
    </xf>
    <xf numFmtId="0" fontId="25" fillId="0" borderId="16" xfId="0" applyFont="1" applyBorder="1" applyAlignment="1" applyProtection="1">
      <alignment horizontal="center" vertical="center"/>
      <protection locked="0"/>
    </xf>
    <xf numFmtId="164" fontId="25" fillId="0" borderId="59" xfId="0" applyNumberFormat="1" applyFont="1" applyBorder="1" applyAlignment="1" applyProtection="1">
      <alignment horizontal="center" vertical="center"/>
      <protection locked="0"/>
    </xf>
    <xf numFmtId="165" fontId="25" fillId="0" borderId="59" xfId="0" applyNumberFormat="1" applyFont="1" applyBorder="1" applyAlignment="1" applyProtection="1">
      <alignment horizontal="center" vertical="center"/>
      <protection locked="0"/>
    </xf>
    <xf numFmtId="164" fontId="27" fillId="0" borderId="17" xfId="0" applyNumberFormat="1" applyFont="1" applyBorder="1" applyAlignment="1" applyProtection="1">
      <alignment horizontal="center" vertical="center"/>
      <protection locked="0"/>
    </xf>
    <xf numFmtId="165" fontId="25" fillId="0" borderId="1" xfId="0" applyNumberFormat="1" applyFont="1" applyBorder="1" applyAlignment="1" applyProtection="1">
      <alignment horizontal="center" vertical="center"/>
      <protection locked="0"/>
    </xf>
    <xf numFmtId="164" fontId="25" fillId="0" borderId="59" xfId="0" applyNumberFormat="1" applyFont="1" applyFill="1" applyBorder="1" applyAlignment="1" applyProtection="1">
      <alignment horizontal="center" vertical="center"/>
      <protection hidden="1"/>
    </xf>
    <xf numFmtId="40" fontId="25" fillId="0" borderId="59" xfId="0" applyNumberFormat="1" applyFont="1" applyFill="1" applyBorder="1" applyAlignment="1" applyProtection="1">
      <alignment horizontal="center" vertical="center"/>
      <protection hidden="1"/>
    </xf>
    <xf numFmtId="164" fontId="25" fillId="0" borderId="1" xfId="0" applyNumberFormat="1" applyFont="1" applyFill="1" applyBorder="1" applyAlignment="1" applyProtection="1">
      <alignment horizontal="center" vertical="center"/>
      <protection hidden="1"/>
    </xf>
    <xf numFmtId="40" fontId="25" fillId="0" borderId="1" xfId="0" applyNumberFormat="1" applyFont="1" applyFill="1" applyBorder="1" applyAlignment="1" applyProtection="1">
      <alignment horizontal="center" vertical="center"/>
      <protection hidden="1"/>
    </xf>
    <xf numFmtId="164" fontId="27" fillId="0" borderId="17" xfId="0" applyNumberFormat="1" applyFont="1" applyFill="1" applyBorder="1" applyAlignment="1" applyProtection="1">
      <alignment horizontal="center" vertical="center"/>
      <protection hidden="1"/>
    </xf>
    <xf numFmtId="164" fontId="27" fillId="0" borderId="5" xfId="0" applyNumberFormat="1" applyFont="1" applyFill="1" applyBorder="1" applyAlignment="1" applyProtection="1">
      <alignment horizontal="center" vertical="center"/>
      <protection hidden="1"/>
    </xf>
    <xf numFmtId="40" fontId="25" fillId="0" borderId="59" xfId="0" applyNumberFormat="1" applyFont="1" applyBorder="1" applyAlignment="1" applyProtection="1">
      <alignment horizontal="center" vertical="center"/>
      <protection hidden="1"/>
    </xf>
    <xf numFmtId="10" fontId="25" fillId="0" borderId="59" xfId="0" applyNumberFormat="1" applyFont="1" applyBorder="1" applyAlignment="1" applyProtection="1">
      <alignment horizontal="center" vertical="center"/>
      <protection hidden="1"/>
    </xf>
    <xf numFmtId="40" fontId="25" fillId="0" borderId="1" xfId="0" applyNumberFormat="1" applyFont="1" applyBorder="1" applyAlignment="1" applyProtection="1">
      <alignment horizontal="center" vertical="center"/>
      <protection hidden="1"/>
    </xf>
    <xf numFmtId="10" fontId="25" fillId="0" borderId="1" xfId="0" applyNumberFormat="1" applyFont="1" applyBorder="1" applyAlignment="1" applyProtection="1">
      <alignment horizontal="center" vertical="center"/>
      <protection hidden="1"/>
    </xf>
    <xf numFmtId="40" fontId="27" fillId="0" borderId="17" xfId="0" applyNumberFormat="1" applyFont="1" applyBorder="1" applyAlignment="1" applyProtection="1">
      <alignment horizontal="center" vertical="center"/>
      <protection hidden="1"/>
    </xf>
    <xf numFmtId="40" fontId="27" fillId="0" borderId="5" xfId="0" applyNumberFormat="1" applyFont="1" applyBorder="1" applyAlignment="1" applyProtection="1">
      <alignment horizontal="center" vertical="center"/>
      <protection hidden="1"/>
    </xf>
    <xf numFmtId="164" fontId="25" fillId="0" borderId="59" xfId="0" applyNumberFormat="1" applyFont="1" applyBorder="1" applyAlignment="1" applyProtection="1">
      <alignment horizontal="center" vertical="center"/>
      <protection hidden="1"/>
    </xf>
    <xf numFmtId="164" fontId="27" fillId="0" borderId="17" xfId="0" applyNumberFormat="1" applyFont="1" applyBorder="1" applyAlignment="1" applyProtection="1">
      <alignment horizontal="center" vertical="center"/>
      <protection hidden="1"/>
    </xf>
    <xf numFmtId="9" fontId="25" fillId="0" borderId="59" xfId="1" applyFont="1" applyBorder="1" applyAlignment="1" applyProtection="1">
      <alignment horizontal="center" vertical="center"/>
      <protection hidden="1"/>
    </xf>
    <xf numFmtId="0" fontId="25" fillId="0" borderId="59" xfId="0" applyFont="1" applyBorder="1" applyAlignment="1" applyProtection="1">
      <alignment horizontal="center" vertical="center"/>
      <protection hidden="1"/>
    </xf>
    <xf numFmtId="0" fontId="25" fillId="0" borderId="1" xfId="0" applyFont="1" applyBorder="1" applyAlignment="1" applyProtection="1">
      <alignment horizontal="center" vertical="center"/>
      <protection hidden="1"/>
    </xf>
    <xf numFmtId="164" fontId="25" fillId="0" borderId="60" xfId="0" applyNumberFormat="1" applyFont="1" applyBorder="1" applyAlignment="1" applyProtection="1">
      <alignment horizontal="center" vertical="center"/>
      <protection hidden="1"/>
    </xf>
    <xf numFmtId="0" fontId="25" fillId="0" borderId="5" xfId="0" applyFont="1" applyBorder="1" applyAlignment="1" applyProtection="1">
      <alignment horizontal="center" vertical="center"/>
      <protection locked="0"/>
    </xf>
    <xf numFmtId="1" fontId="25" fillId="0" borderId="59" xfId="0" applyNumberFormat="1" applyFont="1" applyBorder="1" applyAlignment="1" applyProtection="1">
      <alignment horizontal="center" vertical="center"/>
      <protection hidden="1"/>
    </xf>
    <xf numFmtId="1" fontId="25" fillId="0" borderId="1" xfId="0" applyNumberFormat="1" applyFont="1" applyBorder="1" applyAlignment="1" applyProtection="1">
      <alignment horizontal="center" vertical="center"/>
      <protection hidden="1"/>
    </xf>
    <xf numFmtId="164" fontId="25" fillId="0" borderId="14" xfId="0" applyNumberFormat="1" applyFont="1" applyBorder="1" applyAlignment="1" applyProtection="1">
      <alignment horizontal="center" vertical="center"/>
      <protection hidden="1"/>
    </xf>
    <xf numFmtId="10" fontId="25" fillId="36" borderId="59" xfId="0" applyNumberFormat="1" applyFont="1" applyFill="1" applyBorder="1" applyAlignment="1" applyProtection="1">
      <alignment horizontal="center" vertical="center"/>
      <protection hidden="1"/>
    </xf>
    <xf numFmtId="10" fontId="25" fillId="36" borderId="1" xfId="0" applyNumberFormat="1" applyFont="1" applyFill="1" applyBorder="1" applyAlignment="1" applyProtection="1">
      <alignment horizontal="center" vertical="center"/>
      <protection hidden="1"/>
    </xf>
    <xf numFmtId="10" fontId="25" fillId="0" borderId="59" xfId="1" applyNumberFormat="1" applyFont="1" applyBorder="1" applyAlignment="1" applyProtection="1">
      <alignment horizontal="center" vertical="center"/>
      <protection hidden="1"/>
    </xf>
    <xf numFmtId="10" fontId="25" fillId="0" borderId="1" xfId="1" applyNumberFormat="1" applyFont="1" applyBorder="1" applyAlignment="1" applyProtection="1">
      <alignment horizontal="center" vertical="center"/>
      <protection hidden="1"/>
    </xf>
    <xf numFmtId="10" fontId="25" fillId="0" borderId="35" xfId="0" applyNumberFormat="1" applyFont="1" applyBorder="1" applyAlignment="1" applyProtection="1">
      <alignment horizontal="center" vertical="center"/>
      <protection hidden="1"/>
    </xf>
    <xf numFmtId="4" fontId="25" fillId="0" borderId="1" xfId="0" applyNumberFormat="1" applyFont="1" applyBorder="1" applyAlignment="1" applyProtection="1">
      <alignment horizontal="center" vertical="center"/>
      <protection hidden="1"/>
    </xf>
    <xf numFmtId="4" fontId="25" fillId="0" borderId="59" xfId="0" applyNumberFormat="1" applyFont="1" applyBorder="1" applyAlignment="1" applyProtection="1">
      <alignment horizontal="center" vertical="center"/>
      <protection hidden="1"/>
    </xf>
    <xf numFmtId="164" fontId="25" fillId="0" borderId="9" xfId="0" applyNumberFormat="1"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164" fontId="25" fillId="0" borderId="14" xfId="0" applyNumberFormat="1" applyFont="1" applyBorder="1" applyAlignment="1" applyProtection="1">
      <alignment horizontal="center" vertical="center"/>
      <protection locked="0"/>
    </xf>
    <xf numFmtId="9" fontId="25" fillId="0" borderId="12" xfId="1" applyFont="1" applyBorder="1" applyAlignment="1" applyProtection="1">
      <alignment horizontal="center" vertical="center"/>
      <protection hidden="1"/>
    </xf>
    <xf numFmtId="164" fontId="27" fillId="0" borderId="3" xfId="0" applyNumberFormat="1" applyFont="1" applyBorder="1" applyAlignment="1" applyProtection="1">
      <alignment horizontal="center" vertical="center"/>
      <protection hidden="1"/>
    </xf>
    <xf numFmtId="9" fontId="25" fillId="0" borderId="25" xfId="1" applyFont="1" applyBorder="1" applyAlignment="1" applyProtection="1">
      <alignment horizontal="center" vertical="center"/>
      <protection hidden="1"/>
    </xf>
    <xf numFmtId="9" fontId="25" fillId="0" borderId="13" xfId="1" applyFont="1" applyBorder="1" applyAlignment="1" applyProtection="1">
      <alignment horizontal="center" vertical="center"/>
      <protection hidden="1"/>
    </xf>
    <xf numFmtId="10" fontId="25" fillId="0" borderId="12" xfId="1" applyNumberFormat="1" applyFont="1" applyBorder="1" applyAlignment="1" applyProtection="1">
      <alignment horizontal="center" vertical="center"/>
      <protection hidden="1"/>
    </xf>
    <xf numFmtId="10" fontId="25" fillId="0" borderId="13" xfId="1" applyNumberFormat="1" applyFont="1" applyBorder="1" applyAlignment="1" applyProtection="1">
      <alignment horizontal="center" vertical="center"/>
      <protection hidden="1"/>
    </xf>
    <xf numFmtId="0" fontId="25" fillId="0" borderId="7"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165" fontId="25" fillId="0" borderId="12" xfId="0" applyNumberFormat="1" applyFont="1" applyFill="1" applyBorder="1" applyAlignment="1" applyProtection="1">
      <alignment horizontal="center" vertical="center" wrapText="1"/>
      <protection hidden="1"/>
    </xf>
    <xf numFmtId="0" fontId="25" fillId="0" borderId="34" xfId="0" applyFont="1" applyBorder="1" applyAlignment="1" applyProtection="1">
      <alignment horizontal="center" vertical="center" wrapText="1"/>
      <protection hidden="1"/>
    </xf>
    <xf numFmtId="9" fontId="25" fillId="0" borderId="2" xfId="1" applyFont="1" applyBorder="1" applyAlignment="1" applyProtection="1">
      <alignment horizontal="center" vertical="center" wrapText="1"/>
      <protection hidden="1"/>
    </xf>
    <xf numFmtId="165" fontId="25" fillId="0" borderId="1" xfId="0" applyNumberFormat="1" applyFont="1" applyFill="1" applyBorder="1" applyAlignment="1" applyProtection="1">
      <alignment horizontal="center" vertical="center" wrapText="1"/>
      <protection hidden="1"/>
    </xf>
    <xf numFmtId="0" fontId="25" fillId="0" borderId="35" xfId="0" applyFont="1" applyBorder="1" applyAlignment="1" applyProtection="1">
      <alignment horizontal="center" vertical="center" wrapText="1"/>
      <protection hidden="1"/>
    </xf>
    <xf numFmtId="9" fontId="25" fillId="0" borderId="4" xfId="1" applyFont="1" applyBorder="1" applyAlignment="1" applyProtection="1">
      <alignment horizontal="center" vertical="center" wrapText="1"/>
      <protection hidden="1"/>
    </xf>
    <xf numFmtId="165" fontId="25" fillId="0" borderId="13" xfId="0" applyNumberFormat="1" applyFont="1" applyFill="1" applyBorder="1" applyAlignment="1" applyProtection="1">
      <alignment horizontal="center" vertical="center" wrapText="1"/>
      <protection hidden="1"/>
    </xf>
    <xf numFmtId="0" fontId="25" fillId="0" borderId="36" xfId="0" applyFont="1" applyBorder="1" applyAlignment="1" applyProtection="1">
      <alignment horizontal="center" vertical="center" wrapText="1"/>
      <protection hidden="1"/>
    </xf>
    <xf numFmtId="9" fontId="25" fillId="0" borderId="6" xfId="1" applyFont="1" applyBorder="1" applyAlignment="1" applyProtection="1">
      <alignment horizontal="center" vertical="center" wrapText="1"/>
      <protection hidden="1"/>
    </xf>
    <xf numFmtId="0" fontId="27" fillId="0" borderId="0" xfId="0" applyFont="1" applyAlignment="1" applyProtection="1">
      <alignment horizontal="center" vertical="center"/>
      <protection locked="0"/>
    </xf>
    <xf numFmtId="0" fontId="27" fillId="2" borderId="27" xfId="0"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protection locked="0"/>
    </xf>
    <xf numFmtId="0" fontId="27" fillId="2" borderId="29" xfId="0" applyFont="1" applyFill="1" applyBorder="1" applyAlignment="1" applyProtection="1">
      <alignment horizontal="center" vertical="center"/>
      <protection locked="0"/>
    </xf>
    <xf numFmtId="0" fontId="27" fillId="2" borderId="10" xfId="0" applyFont="1" applyFill="1" applyBorder="1" applyAlignment="1" applyProtection="1">
      <alignment horizontal="center" vertical="center"/>
      <protection locked="0"/>
    </xf>
    <xf numFmtId="0" fontId="27" fillId="2" borderId="15" xfId="0" applyFont="1" applyFill="1" applyBorder="1" applyAlignment="1" applyProtection="1">
      <alignment horizontal="center" vertical="center"/>
      <protection locked="0"/>
    </xf>
    <xf numFmtId="0" fontId="27" fillId="2" borderId="11" xfId="0" applyFont="1" applyFill="1" applyBorder="1" applyAlignment="1" applyProtection="1">
      <alignment horizontal="center" vertical="center"/>
      <protection locked="0"/>
    </xf>
    <xf numFmtId="0" fontId="33" fillId="0" borderId="0" xfId="0" applyFont="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7" fillId="42" borderId="0" xfId="0" applyFont="1" applyFill="1" applyAlignment="1" applyProtection="1">
      <alignment horizontal="center" vertical="center"/>
      <protection locked="0"/>
    </xf>
    <xf numFmtId="0" fontId="34" fillId="0" borderId="0" xfId="0" applyFont="1" applyAlignment="1" applyProtection="1">
      <alignment horizontal="left" vertical="center" wrapText="1"/>
      <protection locked="0"/>
    </xf>
    <xf numFmtId="0" fontId="25" fillId="0" borderId="0" xfId="0" applyFont="1" applyAlignment="1" applyProtection="1">
      <alignment horizontal="center" vertical="center" wrapText="1"/>
      <protection locked="0"/>
    </xf>
    <xf numFmtId="0" fontId="27" fillId="2" borderId="50" xfId="0"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wrapText="1"/>
      <protection locked="0"/>
    </xf>
    <xf numFmtId="0" fontId="27" fillId="2" borderId="10"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protection locked="0"/>
    </xf>
    <xf numFmtId="0" fontId="27" fillId="2" borderId="19" xfId="0" applyFont="1" applyFill="1" applyBorder="1" applyAlignment="1" applyProtection="1">
      <alignment horizontal="center" vertical="center"/>
      <protection locked="0"/>
    </xf>
    <xf numFmtId="0" fontId="27" fillId="2" borderId="20" xfId="0" applyFont="1" applyFill="1" applyBorder="1" applyAlignment="1" applyProtection="1">
      <alignment horizontal="center" vertical="center"/>
      <protection locked="0"/>
    </xf>
    <xf numFmtId="0" fontId="28" fillId="3" borderId="39" xfId="0" applyFont="1" applyFill="1" applyBorder="1" applyAlignment="1" applyProtection="1">
      <alignment horizontal="center" vertical="center"/>
      <protection locked="0"/>
    </xf>
    <xf numFmtId="0" fontId="28" fillId="3" borderId="37" xfId="0" applyFont="1" applyFill="1" applyBorder="1" applyAlignment="1" applyProtection="1">
      <alignment horizontal="center" vertical="center"/>
      <protection locked="0"/>
    </xf>
    <xf numFmtId="0" fontId="28" fillId="3" borderId="40" xfId="0" applyFont="1" applyFill="1" applyBorder="1" applyAlignment="1" applyProtection="1">
      <alignment horizontal="center" vertical="center"/>
      <protection locked="0"/>
    </xf>
    <xf numFmtId="0" fontId="27" fillId="43" borderId="0" xfId="0" applyFont="1" applyFill="1" applyAlignment="1" applyProtection="1">
      <alignment horizontal="center" vertical="center"/>
      <protection locked="0"/>
    </xf>
    <xf numFmtId="0" fontId="27" fillId="43" borderId="50" xfId="0" applyFont="1" applyFill="1" applyBorder="1" applyAlignment="1" applyProtection="1">
      <alignment horizontal="center" vertical="center" wrapText="1"/>
      <protection locked="0"/>
    </xf>
    <xf numFmtId="0" fontId="27" fillId="43" borderId="0" xfId="0" applyFont="1" applyFill="1" applyBorder="1" applyAlignment="1" applyProtection="1">
      <alignment horizontal="center" vertical="center" wrapText="1"/>
      <protection locked="0"/>
    </xf>
    <xf numFmtId="0" fontId="27" fillId="2" borderId="27" xfId="0" applyFont="1" applyFill="1" applyBorder="1" applyAlignment="1" applyProtection="1">
      <alignment horizontal="center" vertical="center" wrapText="1"/>
      <protection locked="0"/>
    </xf>
    <xf numFmtId="0" fontId="27" fillId="2" borderId="28" xfId="0" applyFont="1" applyFill="1" applyBorder="1" applyAlignment="1" applyProtection="1">
      <alignment horizontal="center" vertical="center" wrapText="1"/>
      <protection locked="0"/>
    </xf>
    <xf numFmtId="0" fontId="27" fillId="2" borderId="29" xfId="0" applyFont="1" applyFill="1" applyBorder="1" applyAlignment="1" applyProtection="1">
      <alignment horizontal="center" vertical="center" wrapText="1"/>
      <protection locked="0"/>
    </xf>
    <xf numFmtId="0" fontId="27" fillId="2" borderId="15" xfId="0" applyFont="1" applyFill="1" applyBorder="1" applyAlignment="1" applyProtection="1">
      <alignment horizontal="center" vertical="center" wrapText="1"/>
      <protection locked="0"/>
    </xf>
    <xf numFmtId="0" fontId="27" fillId="2" borderId="11" xfId="0" applyFont="1" applyFill="1" applyBorder="1" applyAlignment="1" applyProtection="1">
      <alignment horizontal="center" vertical="center" wrapText="1"/>
      <protection locked="0"/>
    </xf>
    <xf numFmtId="0" fontId="27" fillId="2" borderId="37" xfId="0" applyFont="1" applyFill="1" applyBorder="1" applyAlignment="1" applyProtection="1">
      <alignment horizontal="center" vertical="center" wrapText="1"/>
      <protection locked="0"/>
    </xf>
    <xf numFmtId="0" fontId="27" fillId="2" borderId="38" xfId="0" applyFont="1" applyFill="1" applyBorder="1" applyAlignment="1" applyProtection="1">
      <alignment horizontal="center" vertical="center" wrapText="1"/>
      <protection locked="0"/>
    </xf>
    <xf numFmtId="0" fontId="27" fillId="2" borderId="32" xfId="0" applyFont="1" applyFill="1" applyBorder="1" applyAlignment="1" applyProtection="1">
      <alignment horizontal="center" vertical="center" wrapText="1"/>
      <protection locked="0"/>
    </xf>
    <xf numFmtId="0" fontId="27" fillId="2" borderId="33" xfId="0" applyFont="1" applyFill="1" applyBorder="1" applyAlignment="1" applyProtection="1">
      <alignment horizontal="center" vertical="center" wrapText="1"/>
      <protection locked="0"/>
    </xf>
    <xf numFmtId="0" fontId="33" fillId="39" borderId="0" xfId="0" applyFont="1" applyFill="1" applyAlignment="1" applyProtection="1">
      <alignment horizontal="left" vertical="center" wrapText="1"/>
      <protection locked="0"/>
    </xf>
    <xf numFmtId="0" fontId="27" fillId="2" borderId="18"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4" fillId="42" borderId="0" xfId="0" applyFont="1" applyFill="1" applyAlignment="1" applyProtection="1">
      <alignment horizontal="center"/>
      <protection locked="0"/>
    </xf>
    <xf numFmtId="0" fontId="26" fillId="0" borderId="0" xfId="0" applyFont="1" applyAlignment="1" applyProtection="1">
      <alignment horizontal="center" vertical="center"/>
      <protection locked="0"/>
    </xf>
    <xf numFmtId="0" fontId="28" fillId="2" borderId="53" xfId="0" applyFont="1" applyFill="1" applyBorder="1" applyAlignment="1" applyProtection="1">
      <alignment horizontal="center" vertical="center" wrapText="1"/>
      <protection locked="0"/>
    </xf>
    <xf numFmtId="0" fontId="28" fillId="3" borderId="27" xfId="0" applyFont="1" applyFill="1" applyBorder="1" applyAlignment="1" applyProtection="1">
      <alignment horizontal="center" vertical="center"/>
      <protection locked="0"/>
    </xf>
    <xf numFmtId="0" fontId="28" fillId="3" borderId="28" xfId="0" applyFont="1" applyFill="1" applyBorder="1" applyAlignment="1" applyProtection="1">
      <alignment horizontal="center" vertical="center"/>
      <protection locked="0"/>
    </xf>
    <xf numFmtId="0" fontId="28" fillId="3" borderId="29" xfId="0" applyFont="1" applyFill="1" applyBorder="1" applyAlignment="1" applyProtection="1">
      <alignment horizontal="center" vertical="center"/>
      <protection locked="0"/>
    </xf>
    <xf numFmtId="0" fontId="30" fillId="3" borderId="39" xfId="0" applyFont="1" applyFill="1" applyBorder="1" applyAlignment="1" applyProtection="1">
      <alignment horizontal="center" vertical="center"/>
      <protection locked="0"/>
    </xf>
    <xf numFmtId="0" fontId="30" fillId="3" borderId="37" xfId="0" applyFont="1" applyFill="1" applyBorder="1" applyAlignment="1" applyProtection="1">
      <alignment horizontal="center" vertical="center"/>
      <protection locked="0"/>
    </xf>
    <xf numFmtId="0" fontId="30" fillId="3" borderId="40" xfId="0" applyFont="1" applyFill="1" applyBorder="1" applyAlignment="1" applyProtection="1">
      <alignment horizontal="center" vertical="center"/>
      <protection locked="0"/>
    </xf>
    <xf numFmtId="0" fontId="30" fillId="3" borderId="51" xfId="0" applyFont="1" applyFill="1" applyBorder="1" applyAlignment="1" applyProtection="1">
      <alignment horizontal="center" vertical="center"/>
      <protection locked="0"/>
    </xf>
    <xf numFmtId="0" fontId="30" fillId="3" borderId="38" xfId="0" applyFont="1" applyFill="1" applyBorder="1" applyAlignment="1" applyProtection="1">
      <alignment horizontal="center" vertical="center"/>
      <protection locked="0"/>
    </xf>
    <xf numFmtId="0" fontId="30" fillId="3" borderId="52" xfId="0" applyFont="1" applyFill="1" applyBorder="1" applyAlignment="1" applyProtection="1">
      <alignment horizontal="center" vertical="center"/>
      <protection locked="0"/>
    </xf>
    <xf numFmtId="0" fontId="28" fillId="3" borderId="56" xfId="0" applyFont="1" applyFill="1" applyBorder="1" applyAlignment="1" applyProtection="1">
      <alignment horizontal="center" vertical="center"/>
      <protection locked="0"/>
    </xf>
    <xf numFmtId="0" fontId="28" fillId="3" borderId="57" xfId="0" applyFont="1" applyFill="1" applyBorder="1" applyAlignment="1" applyProtection="1">
      <alignment horizontal="center" vertical="center"/>
      <protection locked="0"/>
    </xf>
    <xf numFmtId="0" fontId="28" fillId="3" borderId="58" xfId="0" applyFont="1" applyFill="1" applyBorder="1" applyAlignment="1" applyProtection="1">
      <alignment horizontal="center" vertical="center"/>
      <protection locked="0"/>
    </xf>
    <xf numFmtId="0" fontId="33" fillId="0" borderId="0" xfId="0" applyFont="1" applyAlignment="1">
      <alignment horizontal="center"/>
    </xf>
    <xf numFmtId="0" fontId="37" fillId="40" borderId="0" xfId="0" applyFont="1" applyFill="1" applyBorder="1" applyAlignment="1">
      <alignment horizontal="center" vertical="center"/>
    </xf>
    <xf numFmtId="0" fontId="37" fillId="0" borderId="27" xfId="0" applyFont="1" applyBorder="1" applyAlignment="1">
      <alignment horizontal="center" vertical="center" wrapText="1"/>
    </xf>
    <xf numFmtId="0" fontId="37" fillId="0" borderId="29" xfId="0" applyFont="1" applyBorder="1" applyAlignment="1">
      <alignment horizontal="center" vertical="center" wrapText="1"/>
    </xf>
    <xf numFmtId="0" fontId="37" fillId="40" borderId="0" xfId="0" applyFont="1" applyFill="1" applyBorder="1" applyAlignment="1">
      <alignment horizontal="center" vertical="center" wrapText="1"/>
    </xf>
    <xf numFmtId="0" fontId="37" fillId="2" borderId="0" xfId="0" applyFont="1" applyFill="1" applyAlignment="1">
      <alignment horizontal="center" vertical="center"/>
    </xf>
    <xf numFmtId="0" fontId="35" fillId="42" borderId="0" xfId="0" applyFont="1" applyFill="1" applyAlignment="1">
      <alignment horizontal="center"/>
    </xf>
    <xf numFmtId="0" fontId="37" fillId="2" borderId="0" xfId="0" applyFont="1" applyFill="1" applyBorder="1" applyAlignment="1">
      <alignment horizontal="center" vertical="center"/>
    </xf>
    <xf numFmtId="10" fontId="25" fillId="0" borderId="5" xfId="1" applyNumberFormat="1" applyFont="1" applyBorder="1" applyAlignment="1" applyProtection="1">
      <alignment horizontal="center" vertical="center"/>
      <protection locked="0"/>
    </xf>
    <xf numFmtId="10" fontId="25" fillId="0" borderId="7" xfId="1" applyNumberFormat="1" applyFont="1" applyBorder="1" applyAlignment="1" applyProtection="1">
      <alignment horizontal="center" vertical="center"/>
      <protection locked="0"/>
    </xf>
    <xf numFmtId="0" fontId="28" fillId="2" borderId="61" xfId="0" applyFont="1" applyFill="1" applyBorder="1" applyAlignment="1" applyProtection="1">
      <alignment horizontal="center" vertical="center" wrapText="1"/>
      <protection locked="0"/>
    </xf>
    <xf numFmtId="10" fontId="29" fillId="0" borderId="35" xfId="1" applyNumberFormat="1" applyFont="1" applyBorder="1" applyAlignment="1" applyProtection="1">
      <alignment horizontal="center" vertical="center"/>
      <protection locked="0"/>
    </xf>
    <xf numFmtId="10" fontId="29" fillId="0" borderId="36" xfId="1" applyNumberFormat="1"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8" fillId="2" borderId="53" xfId="0" applyFont="1" applyFill="1" applyBorder="1" applyAlignment="1" applyProtection="1">
      <alignment vertical="center" wrapText="1"/>
      <protection locked="0"/>
    </xf>
  </cellXfs>
  <cellStyles count="53">
    <cellStyle name="20% - Ênfase1" xfId="24" builtinId="30" customBuiltin="1"/>
    <cellStyle name="20% - Ênfase2" xfId="28" builtinId="34" customBuiltin="1"/>
    <cellStyle name="20% - Ênfase3" xfId="32" builtinId="38" customBuiltin="1"/>
    <cellStyle name="20% - Ênfase4" xfId="36" builtinId="42" customBuiltin="1"/>
    <cellStyle name="20% - Ênfase5" xfId="40" builtinId="46" customBuiltin="1"/>
    <cellStyle name="20% - Ênfase6" xfId="44" builtinId="50" customBuiltin="1"/>
    <cellStyle name="40% - Ênfase1" xfId="25" builtinId="31" customBuiltin="1"/>
    <cellStyle name="40% - Ênfase2" xfId="29" builtinId="35" customBuiltin="1"/>
    <cellStyle name="40% - Ênfase3" xfId="33" builtinId="39" customBuiltin="1"/>
    <cellStyle name="40% - Ênfase4" xfId="37" builtinId="43" customBuiltin="1"/>
    <cellStyle name="40% - Ênfase5" xfId="41" builtinId="47" customBuiltin="1"/>
    <cellStyle name="40% - Ênfase6" xfId="45" builtinId="51" customBuiltin="1"/>
    <cellStyle name="60% - Ênfase1" xfId="26" builtinId="32" customBuiltin="1"/>
    <cellStyle name="60% - Ênfase2" xfId="30" builtinId="36" customBuiltin="1"/>
    <cellStyle name="60% - Ênfase3" xfId="34" builtinId="40" customBuiltin="1"/>
    <cellStyle name="60% - Ênfase4" xfId="38" builtinId="44" customBuiltin="1"/>
    <cellStyle name="60% - Ênfase5" xfId="42" builtinId="48" customBuiltin="1"/>
    <cellStyle name="60% - Ênfase6" xfId="46" builtinId="52" customBuiltin="1"/>
    <cellStyle name="Bom" xfId="11" builtinId="26" customBuiltin="1"/>
    <cellStyle name="Cálculo" xfId="16" builtinId="22" customBuiltin="1"/>
    <cellStyle name="Célula de Verificação" xfId="18" builtinId="23" customBuiltin="1"/>
    <cellStyle name="Célula Vinculada" xfId="17" builtinId="24" customBuiltin="1"/>
    <cellStyle name="Ênfase1" xfId="23" builtinId="29" customBuiltin="1"/>
    <cellStyle name="Ênfase2" xfId="27" builtinId="33" customBuiltin="1"/>
    <cellStyle name="Ênfase3" xfId="31" builtinId="37" customBuiltin="1"/>
    <cellStyle name="Ênfase4" xfId="35" builtinId="41" customBuiltin="1"/>
    <cellStyle name="Ênfase5" xfId="39" builtinId="45" customBuiltin="1"/>
    <cellStyle name="Ênfase6" xfId="43" builtinId="49" customBuiltin="1"/>
    <cellStyle name="Entrada" xfId="14" builtinId="20" customBuiltin="1"/>
    <cellStyle name="Incorreto" xfId="12" builtinId="27" customBuiltin="1"/>
    <cellStyle name="Neutra" xfId="13" builtinId="28" customBuiltin="1"/>
    <cellStyle name="Normal" xfId="0" builtinId="0"/>
    <cellStyle name="Normal 2" xfId="48"/>
    <cellStyle name="Nota" xfId="20" builtinId="10" customBuiltin="1"/>
    <cellStyle name="Porcentagem" xfId="1" builtinId="5"/>
    <cellStyle name="Saída" xfId="15" builtinId="21" customBuiltin="1"/>
    <cellStyle name="Texto de Aviso" xfId="19" builtinId="11" customBuiltin="1"/>
    <cellStyle name="Texto Explicativo" xfId="21" builtinId="53" customBuiltin="1"/>
    <cellStyle name="Título" xfId="6" builtinId="15" customBuiltin="1"/>
    <cellStyle name="Título 1" xfId="7" builtinId="16" customBuiltin="1"/>
    <cellStyle name="Título 2" xfId="8" builtinId="17" customBuiltin="1"/>
    <cellStyle name="Título 3" xfId="9" builtinId="18" customBuiltin="1"/>
    <cellStyle name="Título 4" xfId="10" builtinId="19" customBuiltin="1"/>
    <cellStyle name="Total" xfId="22" builtinId="25" customBuiltin="1"/>
    <cellStyle name="Vírgula" xfId="2" builtinId="3"/>
    <cellStyle name="Vírgula 2" xfId="3"/>
    <cellStyle name="Vírgula 3" xfId="5"/>
    <cellStyle name="Vírgula 3 2" xfId="51"/>
    <cellStyle name="Vírgula 4" xfId="4"/>
    <cellStyle name="Vírgula 4 2" xfId="50"/>
    <cellStyle name="Vírgula 5" xfId="47"/>
    <cellStyle name="Vírgula 5 2" xfId="52"/>
    <cellStyle name="Vírgula 6"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50"/>
  <sheetViews>
    <sheetView showGridLines="0" tabSelected="1" zoomScale="130" zoomScaleNormal="130" workbookViewId="0">
      <selection activeCell="D441" sqref="D441"/>
    </sheetView>
  </sheetViews>
  <sheetFormatPr defaultRowHeight="24" customHeight="1" x14ac:dyDescent="0.25"/>
  <cols>
    <col min="1" max="1" width="35.42578125" style="1" customWidth="1"/>
    <col min="2" max="2" width="24" style="1" customWidth="1"/>
    <col min="3" max="3" width="22.28515625" style="1" bestFit="1" customWidth="1"/>
    <col min="4" max="4" width="20.42578125" style="1" customWidth="1"/>
    <col min="5" max="5" width="12.140625" style="1" customWidth="1"/>
    <col min="6" max="6" width="10.28515625" style="1" customWidth="1"/>
    <col min="7" max="7" width="18.7109375" style="1" customWidth="1"/>
    <col min="8" max="16384" width="9.140625" style="1"/>
  </cols>
  <sheetData>
    <row r="1" spans="1:7" ht="24" customHeight="1" x14ac:dyDescent="0.25">
      <c r="A1" s="262" t="s">
        <v>256</v>
      </c>
      <c r="B1" s="262"/>
      <c r="C1" s="262"/>
      <c r="D1" s="262"/>
      <c r="E1" s="262"/>
      <c r="F1" s="262"/>
      <c r="G1" s="262"/>
    </row>
    <row r="2" spans="1:7" ht="24" customHeight="1" x14ac:dyDescent="0.25">
      <c r="A2" s="262" t="s">
        <v>257</v>
      </c>
      <c r="B2" s="262"/>
      <c r="C2" s="262"/>
      <c r="D2" s="262"/>
      <c r="E2" s="262"/>
      <c r="F2" s="262"/>
      <c r="G2" s="262"/>
    </row>
    <row r="3" spans="1:7" ht="108.75" customHeight="1" x14ac:dyDescent="0.25">
      <c r="A3" s="233" t="s">
        <v>273</v>
      </c>
      <c r="B3" s="233"/>
      <c r="C3" s="233"/>
      <c r="D3" s="233"/>
      <c r="E3" s="233"/>
      <c r="F3" s="233"/>
      <c r="G3" s="233"/>
    </row>
    <row r="4" spans="1:7" ht="11.25" customHeight="1" x14ac:dyDescent="0.25">
      <c r="A4" s="2"/>
      <c r="B4" s="2"/>
      <c r="C4" s="2"/>
      <c r="D4" s="2"/>
      <c r="E4" s="2"/>
      <c r="F4" s="2"/>
      <c r="G4" s="18"/>
    </row>
    <row r="5" spans="1:7" ht="24" customHeight="1" x14ac:dyDescent="0.25">
      <c r="A5" s="235" t="s">
        <v>5</v>
      </c>
      <c r="B5" s="235"/>
      <c r="C5" s="235"/>
      <c r="D5" s="235"/>
      <c r="E5" s="235"/>
      <c r="F5" s="235"/>
      <c r="G5" s="235"/>
    </row>
    <row r="6" spans="1:7" ht="33" customHeight="1" x14ac:dyDescent="0.25">
      <c r="A6" s="233" t="s">
        <v>259</v>
      </c>
      <c r="B6" s="233"/>
      <c r="C6" s="233"/>
      <c r="D6" s="233"/>
      <c r="E6" s="233"/>
      <c r="F6" s="233"/>
      <c r="G6" s="233"/>
    </row>
    <row r="7" spans="1:7" ht="10.5" customHeight="1" x14ac:dyDescent="0.25">
      <c r="A7" s="2"/>
      <c r="B7" s="2"/>
      <c r="C7" s="2"/>
      <c r="D7" s="2"/>
      <c r="E7" s="2"/>
      <c r="F7" s="2"/>
      <c r="G7" s="18"/>
    </row>
    <row r="8" spans="1:7" ht="24" customHeight="1" x14ac:dyDescent="0.25">
      <c r="A8" s="238" t="s">
        <v>0</v>
      </c>
      <c r="B8" s="239"/>
      <c r="C8" s="239"/>
      <c r="D8" s="239"/>
      <c r="E8" s="239"/>
      <c r="F8" s="239"/>
      <c r="G8" s="239"/>
    </row>
    <row r="9" spans="1:7" ht="25.5" customHeight="1" x14ac:dyDescent="0.25">
      <c r="A9" s="233" t="s">
        <v>274</v>
      </c>
      <c r="B9" s="233"/>
      <c r="C9" s="233"/>
      <c r="D9" s="233"/>
      <c r="E9" s="233"/>
      <c r="F9" s="233"/>
      <c r="G9" s="233"/>
    </row>
    <row r="10" spans="1:7" ht="15" customHeight="1" thickBot="1" x14ac:dyDescent="0.3"/>
    <row r="11" spans="1:7" ht="24" customHeight="1" thickBot="1" x14ac:dyDescent="0.3">
      <c r="A11" s="230" t="s">
        <v>284</v>
      </c>
      <c r="B11" s="232"/>
    </row>
    <row r="12" spans="1:7" ht="24" customHeight="1" x14ac:dyDescent="0.25">
      <c r="A12" s="3" t="s">
        <v>281</v>
      </c>
      <c r="B12" s="4">
        <f>ROUND(((1609.92/220)*200),2)</f>
        <v>1463.56</v>
      </c>
    </row>
    <row r="13" spans="1:7" ht="24" customHeight="1" x14ac:dyDescent="0.25">
      <c r="A13" s="3" t="s">
        <v>282</v>
      </c>
      <c r="B13" s="140">
        <f>ROUND(((2788.79/220)*200),2)</f>
        <v>2535.2600000000002</v>
      </c>
    </row>
    <row r="14" spans="1:7" ht="24" customHeight="1" thickBot="1" x14ac:dyDescent="0.3">
      <c r="A14" s="172" t="s">
        <v>283</v>
      </c>
      <c r="B14" s="24">
        <f>ROUND(((4719.43/220)*200),2)</f>
        <v>4290.3900000000003</v>
      </c>
    </row>
    <row r="19" spans="1:7" ht="24" customHeight="1" x14ac:dyDescent="0.25">
      <c r="A19" s="248" t="s">
        <v>300</v>
      </c>
      <c r="B19" s="249"/>
      <c r="C19" s="249"/>
      <c r="D19" s="249"/>
      <c r="E19" s="249"/>
      <c r="F19" s="249"/>
      <c r="G19" s="249"/>
    </row>
    <row r="20" spans="1:7" ht="51" customHeight="1" x14ac:dyDescent="0.25">
      <c r="A20" s="233" t="s">
        <v>275</v>
      </c>
      <c r="B20" s="233"/>
      <c r="C20" s="233"/>
      <c r="D20" s="233"/>
      <c r="E20" s="233"/>
      <c r="F20" s="233"/>
      <c r="G20" s="233"/>
    </row>
    <row r="21" spans="1:7" ht="10.5" customHeight="1" thickBot="1" x14ac:dyDescent="0.3">
      <c r="A21" s="2"/>
      <c r="B21" s="2"/>
      <c r="C21" s="2"/>
      <c r="D21" s="2"/>
      <c r="E21" s="2"/>
      <c r="F21" s="2"/>
    </row>
    <row r="22" spans="1:7" ht="24" customHeight="1" thickBot="1" x14ac:dyDescent="0.3">
      <c r="A22" s="227" t="s">
        <v>141</v>
      </c>
      <c r="B22" s="228"/>
      <c r="C22" s="228"/>
      <c r="D22" s="229"/>
    </row>
    <row r="23" spans="1:7" ht="24" customHeight="1" thickBot="1" x14ac:dyDescent="0.3">
      <c r="A23" s="20" t="s">
        <v>3</v>
      </c>
      <c r="B23" s="21" t="s">
        <v>1</v>
      </c>
      <c r="C23" s="63" t="s">
        <v>2</v>
      </c>
      <c r="D23" s="64" t="s">
        <v>142</v>
      </c>
    </row>
    <row r="24" spans="1:7" ht="24" customHeight="1" x14ac:dyDescent="0.25">
      <c r="A24" s="207" t="s">
        <v>140</v>
      </c>
      <c r="B24" s="208">
        <f>B12</f>
        <v>1463.56</v>
      </c>
      <c r="C24" s="141">
        <v>0</v>
      </c>
      <c r="D24" s="7">
        <f>B24*C24</f>
        <v>0</v>
      </c>
      <c r="E24" s="18"/>
      <c r="G24" s="18"/>
    </row>
    <row r="25" spans="1:7" ht="24" customHeight="1" x14ac:dyDescent="0.25">
      <c r="A25" s="19" t="s">
        <v>143</v>
      </c>
      <c r="B25" s="11">
        <f>B13</f>
        <v>2535.2600000000002</v>
      </c>
      <c r="C25" s="142">
        <v>0</v>
      </c>
      <c r="D25" s="206">
        <f>B25*C25</f>
        <v>0</v>
      </c>
      <c r="E25" s="18"/>
      <c r="G25" s="18"/>
    </row>
    <row r="26" spans="1:7" ht="24" customHeight="1" thickBot="1" x14ac:dyDescent="0.3">
      <c r="A26" s="3" t="s">
        <v>285</v>
      </c>
      <c r="B26" s="173">
        <f>B14</f>
        <v>4290.3900000000003</v>
      </c>
      <c r="C26" s="143">
        <v>0</v>
      </c>
      <c r="D26" s="9">
        <f>B26*C26</f>
        <v>0</v>
      </c>
      <c r="E26" s="18"/>
      <c r="G26" s="18"/>
    </row>
    <row r="27" spans="1:7" ht="6" customHeight="1" x14ac:dyDescent="0.25"/>
    <row r="28" spans="1:7" ht="24" customHeight="1" x14ac:dyDescent="0.25">
      <c r="A28" s="248" t="s">
        <v>298</v>
      </c>
      <c r="B28" s="249"/>
      <c r="C28" s="249"/>
      <c r="D28" s="249"/>
      <c r="E28" s="249"/>
      <c r="F28" s="249"/>
      <c r="G28" s="249"/>
    </row>
    <row r="29" spans="1:7" ht="60.75" customHeight="1" x14ac:dyDescent="0.25">
      <c r="A29" s="233" t="s">
        <v>260</v>
      </c>
      <c r="B29" s="233"/>
      <c r="C29" s="233"/>
      <c r="D29" s="233"/>
      <c r="E29" s="233"/>
      <c r="F29" s="233"/>
      <c r="G29" s="233"/>
    </row>
    <row r="30" spans="1:7" ht="15" customHeight="1" thickBot="1" x14ac:dyDescent="0.3">
      <c r="A30" s="18"/>
      <c r="B30" s="18"/>
      <c r="C30" s="18"/>
      <c r="D30" s="18"/>
      <c r="F30" s="18"/>
    </row>
    <row r="31" spans="1:7" ht="24" customHeight="1" thickBot="1" x14ac:dyDescent="0.3">
      <c r="A31" s="230" t="s">
        <v>144</v>
      </c>
      <c r="B31" s="231"/>
      <c r="C31" s="231"/>
      <c r="D31" s="232"/>
    </row>
    <row r="32" spans="1:7" ht="24" customHeight="1" thickBot="1" x14ac:dyDescent="0.3">
      <c r="A32" s="62" t="s">
        <v>3</v>
      </c>
      <c r="B32" s="63" t="s">
        <v>1</v>
      </c>
      <c r="C32" s="63" t="s">
        <v>2</v>
      </c>
      <c r="D32" s="64" t="s">
        <v>4</v>
      </c>
    </row>
    <row r="33" spans="1:7" ht="24" customHeight="1" x14ac:dyDescent="0.25">
      <c r="A33" s="6" t="s">
        <v>148</v>
      </c>
      <c r="B33" s="110"/>
      <c r="C33" s="209">
        <v>0</v>
      </c>
      <c r="D33" s="210">
        <f t="shared" ref="D33:D38" si="0">B33*C33</f>
        <v>0</v>
      </c>
    </row>
    <row r="34" spans="1:7" ht="24" customHeight="1" x14ac:dyDescent="0.25">
      <c r="A34" s="10" t="s">
        <v>151</v>
      </c>
      <c r="B34" s="37"/>
      <c r="C34" s="148">
        <f>C33</f>
        <v>0</v>
      </c>
      <c r="D34" s="39">
        <f t="shared" si="0"/>
        <v>0</v>
      </c>
    </row>
    <row r="35" spans="1:7" ht="24" customHeight="1" thickBot="1" x14ac:dyDescent="0.3">
      <c r="A35" s="13" t="s">
        <v>152</v>
      </c>
      <c r="B35" s="34"/>
      <c r="C35" s="211">
        <f>C34</f>
        <v>0</v>
      </c>
      <c r="D35" s="23">
        <f t="shared" si="0"/>
        <v>0</v>
      </c>
    </row>
    <row r="36" spans="1:7" ht="24" customHeight="1" x14ac:dyDescent="0.25">
      <c r="A36" s="6" t="s">
        <v>149</v>
      </c>
      <c r="B36" s="110"/>
      <c r="C36" s="209">
        <f>C35</f>
        <v>0</v>
      </c>
      <c r="D36" s="210">
        <f t="shared" si="0"/>
        <v>0</v>
      </c>
    </row>
    <row r="37" spans="1:7" ht="24" customHeight="1" x14ac:dyDescent="0.25">
      <c r="A37" s="10" t="s">
        <v>150</v>
      </c>
      <c r="B37" s="37"/>
      <c r="C37" s="148">
        <f>C36</f>
        <v>0</v>
      </c>
      <c r="D37" s="39">
        <f t="shared" si="0"/>
        <v>0</v>
      </c>
    </row>
    <row r="38" spans="1:7" ht="24" customHeight="1" thickBot="1" x14ac:dyDescent="0.3">
      <c r="A38" s="16" t="s">
        <v>154</v>
      </c>
      <c r="B38" s="38"/>
      <c r="C38" s="212">
        <f>C37</f>
        <v>0</v>
      </c>
      <c r="D38" s="24">
        <f t="shared" si="0"/>
        <v>0</v>
      </c>
      <c r="G38" s="18"/>
    </row>
    <row r="40" spans="1:7" ht="24" customHeight="1" x14ac:dyDescent="0.25">
      <c r="A40" s="248" t="s">
        <v>299</v>
      </c>
      <c r="B40" s="249"/>
      <c r="C40" s="249"/>
      <c r="D40" s="249"/>
      <c r="E40" s="249"/>
      <c r="F40" s="249"/>
      <c r="G40" s="249"/>
    </row>
    <row r="41" spans="1:7" ht="69.75" customHeight="1" x14ac:dyDescent="0.25">
      <c r="A41" s="234" t="s">
        <v>276</v>
      </c>
      <c r="B41" s="234"/>
      <c r="C41" s="234"/>
      <c r="D41" s="234"/>
      <c r="E41" s="234"/>
      <c r="F41" s="234"/>
      <c r="G41" s="234"/>
    </row>
    <row r="42" spans="1:7" ht="9.75" customHeight="1" thickBot="1" x14ac:dyDescent="0.3"/>
    <row r="43" spans="1:7" ht="24" customHeight="1" thickBot="1" x14ac:dyDescent="0.3">
      <c r="A43" s="227" t="s">
        <v>6</v>
      </c>
      <c r="B43" s="228"/>
      <c r="C43" s="228"/>
      <c r="D43" s="228"/>
      <c r="E43" s="229"/>
    </row>
    <row r="44" spans="1:7" ht="24" customHeight="1" thickBot="1" x14ac:dyDescent="0.3">
      <c r="A44" s="62" t="s">
        <v>3</v>
      </c>
      <c r="B44" s="63" t="s">
        <v>8</v>
      </c>
      <c r="C44" s="63" t="s">
        <v>9</v>
      </c>
      <c r="D44" s="63" t="s">
        <v>2</v>
      </c>
      <c r="E44" s="64" t="s">
        <v>4</v>
      </c>
    </row>
    <row r="45" spans="1:7" ht="24" customHeight="1" x14ac:dyDescent="0.25">
      <c r="A45" s="6" t="s">
        <v>151</v>
      </c>
      <c r="B45" s="110">
        <f>B12+D34</f>
        <v>1463.56</v>
      </c>
      <c r="C45" s="213">
        <v>0</v>
      </c>
      <c r="D45" s="209">
        <v>0</v>
      </c>
      <c r="E45" s="210">
        <f>B45*C45*D45</f>
        <v>0</v>
      </c>
    </row>
    <row r="46" spans="1:7" ht="24" customHeight="1" thickBot="1" x14ac:dyDescent="0.3">
      <c r="A46" s="16" t="s">
        <v>150</v>
      </c>
      <c r="B46" s="38">
        <f>B14+D37</f>
        <v>4290.3900000000003</v>
      </c>
      <c r="C46" s="214">
        <v>0</v>
      </c>
      <c r="D46" s="212">
        <f>D45</f>
        <v>0</v>
      </c>
      <c r="E46" s="24">
        <f>B46*C46*D46</f>
        <v>0</v>
      </c>
    </row>
    <row r="47" spans="1:7" ht="24" customHeight="1" thickBot="1" x14ac:dyDescent="0.3">
      <c r="A47" s="227" t="s">
        <v>10</v>
      </c>
      <c r="B47" s="228"/>
      <c r="C47" s="228"/>
      <c r="D47" s="228"/>
      <c r="E47" s="229"/>
    </row>
    <row r="48" spans="1:7" ht="24" customHeight="1" thickBot="1" x14ac:dyDescent="0.3">
      <c r="A48" s="62" t="s">
        <v>3</v>
      </c>
      <c r="B48" s="63" t="s">
        <v>8</v>
      </c>
      <c r="C48" s="63" t="s">
        <v>9</v>
      </c>
      <c r="D48" s="63" t="s">
        <v>2</v>
      </c>
      <c r="E48" s="64" t="s">
        <v>4</v>
      </c>
    </row>
    <row r="49" spans="1:7" ht="24" customHeight="1" x14ac:dyDescent="0.25">
      <c r="A49" s="6" t="s">
        <v>151</v>
      </c>
      <c r="B49" s="110">
        <f>B12+D34</f>
        <v>1463.56</v>
      </c>
      <c r="C49" s="213">
        <v>0</v>
      </c>
      <c r="D49" s="209">
        <f>1+D45</f>
        <v>1</v>
      </c>
      <c r="E49" s="210">
        <f>B49*C49*D49</f>
        <v>0</v>
      </c>
    </row>
    <row r="50" spans="1:7" ht="24" customHeight="1" thickBot="1" x14ac:dyDescent="0.3">
      <c r="A50" s="16" t="s">
        <v>150</v>
      </c>
      <c r="B50" s="38">
        <f>B14+D37</f>
        <v>4290.3900000000003</v>
      </c>
      <c r="C50" s="214">
        <v>0</v>
      </c>
      <c r="D50" s="212">
        <f>1+D46</f>
        <v>1</v>
      </c>
      <c r="E50" s="24">
        <f>B50*C50*D50</f>
        <v>0</v>
      </c>
    </row>
    <row r="51" spans="1:7" ht="33.75" customHeight="1" thickBot="1" x14ac:dyDescent="0.3"/>
    <row r="52" spans="1:7" ht="24" customHeight="1" thickBot="1" x14ac:dyDescent="0.3">
      <c r="A52" s="230" t="s">
        <v>7</v>
      </c>
      <c r="B52" s="231"/>
      <c r="C52" s="231"/>
      <c r="D52" s="232"/>
    </row>
    <row r="53" spans="1:7" ht="30.75" customHeight="1" thickBot="1" x14ac:dyDescent="0.3">
      <c r="A53" s="62" t="s">
        <v>3</v>
      </c>
      <c r="B53" s="63" t="s">
        <v>11</v>
      </c>
      <c r="C53" s="17" t="s">
        <v>12</v>
      </c>
      <c r="D53" s="64" t="s">
        <v>4</v>
      </c>
    </row>
    <row r="54" spans="1:7" ht="24" customHeight="1" x14ac:dyDescent="0.25">
      <c r="A54" s="6" t="s">
        <v>151</v>
      </c>
      <c r="B54" s="110">
        <f>E45</f>
        <v>0</v>
      </c>
      <c r="C54" s="110">
        <f>E49</f>
        <v>0</v>
      </c>
      <c r="D54" s="210">
        <f>SUM(B54:C54)</f>
        <v>0</v>
      </c>
    </row>
    <row r="55" spans="1:7" ht="24" customHeight="1" thickBot="1" x14ac:dyDescent="0.3">
      <c r="A55" s="16" t="s">
        <v>150</v>
      </c>
      <c r="B55" s="38">
        <f>E46</f>
        <v>0</v>
      </c>
      <c r="C55" s="38">
        <f>E50</f>
        <v>0</v>
      </c>
      <c r="D55" s="24">
        <f>SUM(B55:C55)</f>
        <v>0</v>
      </c>
      <c r="G55" s="18"/>
    </row>
    <row r="56" spans="1:7" ht="24" customHeight="1" x14ac:dyDescent="0.25">
      <c r="A56" s="78"/>
      <c r="B56" s="119"/>
      <c r="C56" s="119"/>
      <c r="D56" s="120"/>
      <c r="G56" s="18"/>
    </row>
    <row r="58" spans="1:7" ht="24" customHeight="1" x14ac:dyDescent="0.25">
      <c r="A58" s="226" t="s">
        <v>13</v>
      </c>
      <c r="B58" s="226"/>
      <c r="C58" s="226"/>
      <c r="D58" s="226"/>
      <c r="E58" s="18"/>
      <c r="F58" s="18"/>
    </row>
    <row r="59" spans="1:7" ht="20.25" customHeight="1" x14ac:dyDescent="0.25">
      <c r="A59" s="234" t="s">
        <v>261</v>
      </c>
      <c r="B59" s="234"/>
      <c r="C59" s="234"/>
      <c r="D59" s="234"/>
      <c r="E59" s="234"/>
      <c r="F59" s="234"/>
    </row>
    <row r="60" spans="1:7" ht="15" customHeight="1" thickBot="1" x14ac:dyDescent="0.3"/>
    <row r="61" spans="1:7" ht="24" customHeight="1" thickBot="1" x14ac:dyDescent="0.3">
      <c r="A61" s="230" t="s">
        <v>13</v>
      </c>
      <c r="B61" s="231"/>
      <c r="C61" s="231"/>
      <c r="D61" s="232"/>
    </row>
    <row r="62" spans="1:7" ht="24" customHeight="1" x14ac:dyDescent="0.25">
      <c r="A62" s="62" t="s">
        <v>3</v>
      </c>
      <c r="B62" s="63" t="s">
        <v>1</v>
      </c>
      <c r="C62" s="63" t="s">
        <v>2</v>
      </c>
      <c r="D62" s="64" t="s">
        <v>4</v>
      </c>
    </row>
    <row r="63" spans="1:7" ht="24" customHeight="1" thickBot="1" x14ac:dyDescent="0.3">
      <c r="A63" s="16" t="s">
        <v>153</v>
      </c>
      <c r="B63" s="146"/>
      <c r="C63" s="146"/>
      <c r="D63" s="215"/>
    </row>
    <row r="64" spans="1:7" ht="24" customHeight="1" thickBot="1" x14ac:dyDescent="0.3">
      <c r="A64" s="16" t="s">
        <v>154</v>
      </c>
      <c r="B64" s="146"/>
      <c r="C64" s="146"/>
      <c r="D64" s="215"/>
    </row>
    <row r="65" spans="1:7" ht="10.5" customHeight="1" x14ac:dyDescent="0.25"/>
    <row r="66" spans="1:7" ht="24" customHeight="1" x14ac:dyDescent="0.25">
      <c r="A66" s="235" t="s">
        <v>5</v>
      </c>
      <c r="B66" s="235"/>
      <c r="C66" s="235"/>
      <c r="D66" s="235"/>
      <c r="E66" s="235"/>
      <c r="F66" s="235"/>
      <c r="G66" s="235"/>
    </row>
    <row r="67" spans="1:7" ht="60" customHeight="1" x14ac:dyDescent="0.25">
      <c r="A67" s="236" t="s">
        <v>146</v>
      </c>
      <c r="B67" s="236"/>
      <c r="C67" s="236"/>
      <c r="D67" s="236"/>
      <c r="E67" s="236"/>
      <c r="F67" s="236"/>
      <c r="G67" s="236"/>
    </row>
    <row r="68" spans="1:7" ht="43.5" customHeight="1" thickBot="1" x14ac:dyDescent="0.3"/>
    <row r="69" spans="1:7" ht="24" customHeight="1" thickBot="1" x14ac:dyDescent="0.3">
      <c r="A69" s="227" t="s">
        <v>5</v>
      </c>
      <c r="B69" s="228"/>
      <c r="C69" s="228"/>
      <c r="D69" s="228"/>
      <c r="E69" s="228"/>
      <c r="F69" s="228"/>
      <c r="G69" s="229"/>
    </row>
    <row r="70" spans="1:7" ht="43.5" thickBot="1" x14ac:dyDescent="0.3">
      <c r="A70" s="20" t="s">
        <v>3</v>
      </c>
      <c r="B70" s="21" t="s">
        <v>14</v>
      </c>
      <c r="C70" s="54" t="s">
        <v>147</v>
      </c>
      <c r="D70" s="54" t="s">
        <v>157</v>
      </c>
      <c r="E70" s="54" t="s">
        <v>11</v>
      </c>
      <c r="F70" s="54" t="s">
        <v>15</v>
      </c>
      <c r="G70" s="22" t="s">
        <v>16</v>
      </c>
    </row>
    <row r="71" spans="1:7" ht="24" customHeight="1" x14ac:dyDescent="0.25">
      <c r="A71" s="13" t="s">
        <v>286</v>
      </c>
      <c r="B71" s="34">
        <f>B12</f>
        <v>1463.56</v>
      </c>
      <c r="C71" s="34">
        <f>D24</f>
        <v>0</v>
      </c>
      <c r="D71" s="34">
        <f>D35</f>
        <v>0</v>
      </c>
      <c r="E71" s="144"/>
      <c r="F71" s="145">
        <f>D63</f>
        <v>0</v>
      </c>
      <c r="G71" s="23">
        <f t="shared" ref="G71:G72" si="1">SUM(B71:F71)</f>
        <v>1463.56</v>
      </c>
    </row>
    <row r="72" spans="1:7" ht="24" customHeight="1" x14ac:dyDescent="0.25">
      <c r="A72" s="13" t="s">
        <v>287</v>
      </c>
      <c r="B72" s="34">
        <f>B13</f>
        <v>2535.2600000000002</v>
      </c>
      <c r="C72" s="37">
        <f>D26</f>
        <v>0</v>
      </c>
      <c r="D72" s="37">
        <f>D38</f>
        <v>0</v>
      </c>
      <c r="E72" s="193"/>
      <c r="F72" s="204">
        <f>D64</f>
        <v>0</v>
      </c>
      <c r="G72" s="39">
        <f t="shared" si="1"/>
        <v>2535.2600000000002</v>
      </c>
    </row>
    <row r="73" spans="1:7" ht="24" customHeight="1" thickBot="1" x14ac:dyDescent="0.3">
      <c r="A73" s="16" t="s">
        <v>288</v>
      </c>
      <c r="B73" s="38">
        <f>B14</f>
        <v>4290.3900000000003</v>
      </c>
      <c r="C73" s="189">
        <f>D27</f>
        <v>0</v>
      </c>
      <c r="D73" s="189">
        <f>D39</f>
        <v>0</v>
      </c>
      <c r="E73" s="192"/>
      <c r="F73" s="205">
        <f>D65</f>
        <v>0</v>
      </c>
      <c r="G73" s="190">
        <f>SUM(B73:F73)</f>
        <v>4290.3900000000003</v>
      </c>
    </row>
    <row r="77" spans="1:7" ht="24" customHeight="1" x14ac:dyDescent="0.25">
      <c r="A77" s="235" t="s">
        <v>136</v>
      </c>
      <c r="B77" s="235"/>
      <c r="C77" s="235"/>
      <c r="D77" s="235"/>
      <c r="E77" s="235"/>
      <c r="F77" s="235"/>
      <c r="G77" s="235"/>
    </row>
    <row r="78" spans="1:7" ht="12.75" customHeight="1" x14ac:dyDescent="0.25"/>
    <row r="79" spans="1:7" ht="24" customHeight="1" x14ac:dyDescent="0.25">
      <c r="A79" s="238" t="s">
        <v>289</v>
      </c>
      <c r="B79" s="239"/>
      <c r="C79" s="239"/>
      <c r="D79" s="239"/>
      <c r="E79" s="239"/>
      <c r="F79" s="239"/>
      <c r="G79" s="239"/>
    </row>
    <row r="80" spans="1:7" ht="15.75" thickBot="1" x14ac:dyDescent="0.3"/>
    <row r="81" spans="1:5" ht="31.5" customHeight="1" thickBot="1" x14ac:dyDescent="0.3">
      <c r="A81" s="240" t="s">
        <v>155</v>
      </c>
      <c r="B81" s="231"/>
      <c r="C81" s="231"/>
      <c r="D81" s="232"/>
      <c r="E81" s="107"/>
    </row>
    <row r="82" spans="1:5" ht="28.5" x14ac:dyDescent="0.25">
      <c r="A82" s="25" t="s">
        <v>3</v>
      </c>
      <c r="B82" s="26" t="s">
        <v>1</v>
      </c>
      <c r="C82" s="27" t="s">
        <v>138</v>
      </c>
      <c r="D82" s="28" t="s">
        <v>4</v>
      </c>
    </row>
    <row r="83" spans="1:5" ht="24" customHeight="1" x14ac:dyDescent="0.25">
      <c r="A83" s="13" t="str">
        <f>$A$71</f>
        <v>Téc. em info. Nível I (40h semanais)</v>
      </c>
      <c r="B83" s="34">
        <f>G71</f>
        <v>1463.56</v>
      </c>
      <c r="C83" s="147">
        <f t="shared" ref="C83:C85" si="2">1/12</f>
        <v>8.3333333333333329E-2</v>
      </c>
      <c r="D83" s="23">
        <f t="shared" ref="D83:D84" si="3">B83*C83</f>
        <v>121.96333333333332</v>
      </c>
    </row>
    <row r="84" spans="1:5" ht="24" customHeight="1" x14ac:dyDescent="0.25">
      <c r="A84" s="195" t="str">
        <f>$A$72</f>
        <v>Téc. em info. Nível II (40h semanais)</v>
      </c>
      <c r="B84" s="194">
        <f>G72</f>
        <v>2535.2600000000002</v>
      </c>
      <c r="C84" s="203">
        <f t="shared" si="2"/>
        <v>8.3333333333333329E-2</v>
      </c>
      <c r="D84" s="39">
        <f t="shared" si="3"/>
        <v>211.27166666666668</v>
      </c>
    </row>
    <row r="85" spans="1:5" ht="24" customHeight="1" thickBot="1" x14ac:dyDescent="0.3">
      <c r="A85" s="172" t="str">
        <f>$A$73</f>
        <v>Téc. em info. Nível III (40h semanais)</v>
      </c>
      <c r="B85" s="38">
        <f>G73</f>
        <v>4290.3900000000003</v>
      </c>
      <c r="C85" s="184">
        <f t="shared" si="2"/>
        <v>8.3333333333333329E-2</v>
      </c>
      <c r="D85" s="190">
        <f t="shared" ref="D85" si="4">B85*C85</f>
        <v>357.53250000000003</v>
      </c>
    </row>
    <row r="86" spans="1:5" ht="15.75" thickBot="1" x14ac:dyDescent="0.3"/>
    <row r="87" spans="1:5" ht="36.75" customHeight="1" thickBot="1" x14ac:dyDescent="0.3">
      <c r="A87" s="240" t="s">
        <v>156</v>
      </c>
      <c r="B87" s="231"/>
      <c r="C87" s="231"/>
      <c r="D87" s="232"/>
    </row>
    <row r="88" spans="1:5" ht="30.75" customHeight="1" x14ac:dyDescent="0.25">
      <c r="A88" s="25" t="s">
        <v>3</v>
      </c>
      <c r="B88" s="26" t="s">
        <v>1</v>
      </c>
      <c r="C88" s="27" t="s">
        <v>138</v>
      </c>
      <c r="D88" s="28" t="s">
        <v>4</v>
      </c>
    </row>
    <row r="89" spans="1:5" ht="24" customHeight="1" x14ac:dyDescent="0.25">
      <c r="A89" s="19" t="str">
        <f>$A$71</f>
        <v>Téc. em info. Nível I (40h semanais)</v>
      </c>
      <c r="B89" s="37">
        <f>G71</f>
        <v>1463.56</v>
      </c>
      <c r="C89" s="186">
        <f t="shared" ref="C89:C91" si="5">1/12</f>
        <v>8.3333333333333329E-2</v>
      </c>
      <c r="D89" s="23">
        <f t="shared" ref="D89:D90" si="6">B89*C89</f>
        <v>121.96333333333332</v>
      </c>
    </row>
    <row r="90" spans="1:5" ht="24" customHeight="1" x14ac:dyDescent="0.25">
      <c r="A90" s="19" t="str">
        <f>$A$72</f>
        <v>Téc. em info. Nível II (40h semanais)</v>
      </c>
      <c r="B90" s="37">
        <f>G72</f>
        <v>2535.2600000000002</v>
      </c>
      <c r="C90" s="186">
        <f t="shared" si="5"/>
        <v>8.3333333333333329E-2</v>
      </c>
      <c r="D90" s="39">
        <f t="shared" si="6"/>
        <v>211.27166666666668</v>
      </c>
    </row>
    <row r="91" spans="1:5" ht="24" customHeight="1" thickBot="1" x14ac:dyDescent="0.3">
      <c r="A91" s="172" t="str">
        <f>$A$73</f>
        <v>Téc. em info. Nível III (40h semanais)</v>
      </c>
      <c r="B91" s="189">
        <f>G73</f>
        <v>4290.3900000000003</v>
      </c>
      <c r="C91" s="184">
        <f t="shared" si="5"/>
        <v>8.3333333333333329E-2</v>
      </c>
      <c r="D91" s="190">
        <f t="shared" ref="D91" si="7">B91*C91</f>
        <v>357.53250000000003</v>
      </c>
    </row>
    <row r="92" spans="1:5" ht="10.5" customHeight="1" thickBot="1" x14ac:dyDescent="0.3"/>
    <row r="93" spans="1:5" ht="24" customHeight="1" thickBot="1" x14ac:dyDescent="0.3">
      <c r="A93" s="250" t="s">
        <v>17</v>
      </c>
      <c r="B93" s="251"/>
      <c r="C93" s="251"/>
      <c r="D93" s="251"/>
      <c r="E93" s="252"/>
    </row>
    <row r="94" spans="1:5" ht="30" customHeight="1" x14ac:dyDescent="0.25">
      <c r="A94" s="25" t="s">
        <v>3</v>
      </c>
      <c r="B94" s="26" t="s">
        <v>1</v>
      </c>
      <c r="C94" s="27" t="s">
        <v>18</v>
      </c>
      <c r="D94" s="27" t="s">
        <v>138</v>
      </c>
      <c r="E94" s="28" t="s">
        <v>4</v>
      </c>
    </row>
    <row r="95" spans="1:5" ht="24" customHeight="1" x14ac:dyDescent="0.25">
      <c r="A95" s="19" t="str">
        <f>$A$71</f>
        <v>Téc. em info. Nível I (40h semanais)</v>
      </c>
      <c r="B95" s="37">
        <f>G71</f>
        <v>1463.56</v>
      </c>
      <c r="C95" s="202">
        <f t="shared" ref="C95:C97" si="8">1/3</f>
        <v>0.33333333333333331</v>
      </c>
      <c r="D95" s="186">
        <f t="shared" ref="D95:D97" si="9">1/12</f>
        <v>8.3333333333333329E-2</v>
      </c>
      <c r="E95" s="23">
        <f t="shared" ref="E95:E96" si="10">B95*C95*D95</f>
        <v>40.654444444444437</v>
      </c>
    </row>
    <row r="96" spans="1:5" ht="24" customHeight="1" x14ac:dyDescent="0.25">
      <c r="A96" s="19" t="str">
        <f>$A$72</f>
        <v>Téc. em info. Nível II (40h semanais)</v>
      </c>
      <c r="B96" s="37">
        <f>G72</f>
        <v>2535.2600000000002</v>
      </c>
      <c r="C96" s="202">
        <f t="shared" si="8"/>
        <v>0.33333333333333331</v>
      </c>
      <c r="D96" s="186">
        <f t="shared" si="9"/>
        <v>8.3333333333333329E-2</v>
      </c>
      <c r="E96" s="39">
        <f t="shared" si="10"/>
        <v>70.423888888888882</v>
      </c>
    </row>
    <row r="97" spans="1:7" ht="24" customHeight="1" thickBot="1" x14ac:dyDescent="0.3">
      <c r="A97" s="172" t="str">
        <f>$A$73</f>
        <v>Téc. em info. Nível III (40h semanais)</v>
      </c>
      <c r="B97" s="189">
        <f>G73</f>
        <v>4290.3900000000003</v>
      </c>
      <c r="C97" s="201">
        <f t="shared" si="8"/>
        <v>0.33333333333333331</v>
      </c>
      <c r="D97" s="184">
        <f t="shared" si="9"/>
        <v>8.3333333333333329E-2</v>
      </c>
      <c r="E97" s="190">
        <f t="shared" ref="E97" si="11">B97*C97*D97</f>
        <v>119.17750000000001</v>
      </c>
    </row>
    <row r="98" spans="1:7" ht="24" customHeight="1" thickBot="1" x14ac:dyDescent="0.3"/>
    <row r="99" spans="1:7" ht="24" customHeight="1" thickBot="1" x14ac:dyDescent="0.3">
      <c r="A99" s="227" t="s">
        <v>139</v>
      </c>
      <c r="B99" s="228"/>
      <c r="C99" s="228"/>
      <c r="D99" s="228"/>
      <c r="E99" s="229"/>
    </row>
    <row r="100" spans="1:7" ht="24" customHeight="1" x14ac:dyDescent="0.25">
      <c r="A100" s="25" t="s">
        <v>3</v>
      </c>
      <c r="B100" s="26" t="s">
        <v>135</v>
      </c>
      <c r="C100" s="26" t="s">
        <v>134</v>
      </c>
      <c r="D100" s="26" t="s">
        <v>19</v>
      </c>
      <c r="E100" s="28" t="s">
        <v>16</v>
      </c>
    </row>
    <row r="101" spans="1:7" ht="24" customHeight="1" x14ac:dyDescent="0.25">
      <c r="A101" s="19" t="str">
        <f>$A$71</f>
        <v>Téc. em info. Nível I (40h semanais)</v>
      </c>
      <c r="B101" s="37">
        <f>D83</f>
        <v>121.96333333333332</v>
      </c>
      <c r="C101" s="37">
        <f>D89</f>
        <v>121.96333333333332</v>
      </c>
      <c r="D101" s="37">
        <f>E95</f>
        <v>40.654444444444437</v>
      </c>
      <c r="E101" s="23">
        <f t="shared" ref="E101:E102" si="12">SUM(B101:D101)</f>
        <v>284.58111111111111</v>
      </c>
    </row>
    <row r="102" spans="1:7" ht="24" customHeight="1" x14ac:dyDescent="0.25">
      <c r="A102" s="19" t="str">
        <f>$A$72</f>
        <v>Téc. em info. Nível II (40h semanais)</v>
      </c>
      <c r="B102" s="37">
        <f>D84</f>
        <v>211.27166666666668</v>
      </c>
      <c r="C102" s="37">
        <f>D90</f>
        <v>211.27166666666668</v>
      </c>
      <c r="D102" s="37">
        <f>E96</f>
        <v>70.423888888888882</v>
      </c>
      <c r="E102" s="39">
        <f t="shared" si="12"/>
        <v>492.96722222222223</v>
      </c>
    </row>
    <row r="103" spans="1:7" ht="24" customHeight="1" thickBot="1" x14ac:dyDescent="0.3">
      <c r="A103" s="172" t="str">
        <f>$A$73</f>
        <v>Téc. em info. Nível III (40h semanais)</v>
      </c>
      <c r="B103" s="189">
        <f>D85</f>
        <v>357.53250000000003</v>
      </c>
      <c r="C103" s="189">
        <f>D91</f>
        <v>357.53250000000003</v>
      </c>
      <c r="D103" s="189">
        <f>E97</f>
        <v>119.17750000000001</v>
      </c>
      <c r="E103" s="190">
        <f t="shared" ref="E103" si="13">SUM(B103:D103)</f>
        <v>834.24250000000006</v>
      </c>
    </row>
    <row r="105" spans="1:7" ht="24" customHeight="1" x14ac:dyDescent="0.25">
      <c r="A105" s="238" t="s">
        <v>21</v>
      </c>
      <c r="B105" s="239"/>
      <c r="C105" s="239"/>
      <c r="D105" s="239"/>
      <c r="E105" s="239"/>
      <c r="F105" s="239"/>
      <c r="G105" s="239"/>
    </row>
    <row r="106" spans="1:7" ht="31.5" customHeight="1" x14ac:dyDescent="0.25">
      <c r="A106" s="233" t="s">
        <v>262</v>
      </c>
      <c r="B106" s="233"/>
      <c r="C106" s="233"/>
      <c r="D106" s="233"/>
      <c r="E106" s="233"/>
      <c r="F106" s="233"/>
      <c r="G106" s="233"/>
    </row>
    <row r="107" spans="1:7" ht="15" customHeight="1" thickBot="1" x14ac:dyDescent="0.3"/>
    <row r="108" spans="1:7" ht="24" customHeight="1" thickBot="1" x14ac:dyDescent="0.3">
      <c r="A108" s="230" t="s">
        <v>22</v>
      </c>
      <c r="B108" s="232"/>
    </row>
    <row r="109" spans="1:7" ht="24" customHeight="1" thickBot="1" x14ac:dyDescent="0.3">
      <c r="A109" s="25" t="s">
        <v>23</v>
      </c>
      <c r="B109" s="28" t="s">
        <v>2</v>
      </c>
    </row>
    <row r="110" spans="1:7" ht="24" customHeight="1" x14ac:dyDescent="0.25">
      <c r="A110" s="6" t="s">
        <v>24</v>
      </c>
      <c r="B110" s="29">
        <v>0.2</v>
      </c>
    </row>
    <row r="111" spans="1:7" ht="24" customHeight="1" x14ac:dyDescent="0.25">
      <c r="A111" s="10" t="s">
        <v>25</v>
      </c>
      <c r="B111" s="285">
        <v>2.5000000000000001E-2</v>
      </c>
    </row>
    <row r="112" spans="1:7" ht="24" customHeight="1" x14ac:dyDescent="0.25">
      <c r="A112" s="10" t="s">
        <v>26</v>
      </c>
      <c r="B112" s="30"/>
    </row>
    <row r="113" spans="1:4" ht="24" customHeight="1" x14ac:dyDescent="0.25">
      <c r="A113" s="10" t="s">
        <v>27</v>
      </c>
      <c r="B113" s="285">
        <v>1.4999999999999999E-2</v>
      </c>
    </row>
    <row r="114" spans="1:4" ht="24" customHeight="1" x14ac:dyDescent="0.25">
      <c r="A114" s="10" t="s">
        <v>28</v>
      </c>
      <c r="B114" s="285">
        <v>0.01</v>
      </c>
    </row>
    <row r="115" spans="1:4" ht="24" customHeight="1" x14ac:dyDescent="0.25">
      <c r="A115" s="10" t="s">
        <v>29</v>
      </c>
      <c r="B115" s="285">
        <v>6.0000000000000001E-3</v>
      </c>
    </row>
    <row r="116" spans="1:4" ht="24" customHeight="1" x14ac:dyDescent="0.25">
      <c r="A116" s="10" t="s">
        <v>30</v>
      </c>
      <c r="B116" s="285">
        <v>2E-3</v>
      </c>
    </row>
    <row r="117" spans="1:4" ht="24" customHeight="1" thickBot="1" x14ac:dyDescent="0.3">
      <c r="A117" s="16" t="s">
        <v>31</v>
      </c>
      <c r="B117" s="286">
        <v>0.08</v>
      </c>
    </row>
    <row r="118" spans="1:4" ht="24" customHeight="1" thickBot="1" x14ac:dyDescent="0.3">
      <c r="A118" s="31" t="s">
        <v>32</v>
      </c>
      <c r="B118" s="32">
        <f>SUM(B110:B117)</f>
        <v>0.33800000000000002</v>
      </c>
    </row>
    <row r="119" spans="1:4" ht="24" customHeight="1" thickBot="1" x14ac:dyDescent="0.3"/>
    <row r="120" spans="1:4" ht="24" customHeight="1" thickBot="1" x14ac:dyDescent="0.3">
      <c r="A120" s="230" t="s">
        <v>33</v>
      </c>
      <c r="B120" s="231"/>
      <c r="C120" s="231"/>
      <c r="D120" s="232"/>
    </row>
    <row r="121" spans="1:4" ht="24" customHeight="1" x14ac:dyDescent="0.25">
      <c r="A121" s="25" t="s">
        <v>3</v>
      </c>
      <c r="B121" s="26" t="s">
        <v>1</v>
      </c>
      <c r="C121" s="26" t="s">
        <v>2</v>
      </c>
      <c r="D121" s="28" t="s">
        <v>4</v>
      </c>
    </row>
    <row r="122" spans="1:4" ht="24" customHeight="1" x14ac:dyDescent="0.25">
      <c r="A122" s="19" t="str">
        <f>$A$71</f>
        <v>Téc. em info. Nível I (40h semanais)</v>
      </c>
      <c r="B122" s="37">
        <f>G71+E101</f>
        <v>1748.1411111111111</v>
      </c>
      <c r="C122" s="200">
        <f t="shared" ref="C122:C124" si="14">SUM($B$110:$B$116)</f>
        <v>0.25800000000000001</v>
      </c>
      <c r="D122" s="23">
        <f t="shared" ref="D122:D123" si="15">B122*C122</f>
        <v>451.02040666666664</v>
      </c>
    </row>
    <row r="123" spans="1:4" ht="24" customHeight="1" x14ac:dyDescent="0.25">
      <c r="A123" s="19" t="str">
        <f>$A$72</f>
        <v>Téc. em info. Nível II (40h semanais)</v>
      </c>
      <c r="B123" s="37">
        <f>G72+E102</f>
        <v>3028.2272222222223</v>
      </c>
      <c r="C123" s="200">
        <f t="shared" si="14"/>
        <v>0.25800000000000001</v>
      </c>
      <c r="D123" s="39">
        <f t="shared" si="15"/>
        <v>781.28262333333339</v>
      </c>
    </row>
    <row r="124" spans="1:4" ht="24" customHeight="1" thickBot="1" x14ac:dyDescent="0.3">
      <c r="A124" s="172" t="str">
        <f>$A$73</f>
        <v>Téc. em info. Nível III (40h semanais)</v>
      </c>
      <c r="B124" s="189">
        <f>G73+E103</f>
        <v>5124.6325000000006</v>
      </c>
      <c r="C124" s="199">
        <f t="shared" si="14"/>
        <v>0.25800000000000001</v>
      </c>
      <c r="D124" s="190">
        <f t="shared" ref="D124" si="16">B124*C124</f>
        <v>1322.1551850000003</v>
      </c>
    </row>
    <row r="125" spans="1:4" ht="24" customHeight="1" thickBot="1" x14ac:dyDescent="0.3"/>
    <row r="126" spans="1:4" ht="24" customHeight="1" thickBot="1" x14ac:dyDescent="0.3">
      <c r="A126" s="230" t="s">
        <v>34</v>
      </c>
      <c r="B126" s="231"/>
      <c r="C126" s="231"/>
      <c r="D126" s="232"/>
    </row>
    <row r="127" spans="1:4" ht="24" customHeight="1" x14ac:dyDescent="0.25">
      <c r="A127" s="25" t="s">
        <v>3</v>
      </c>
      <c r="B127" s="26" t="s">
        <v>1</v>
      </c>
      <c r="C127" s="26" t="s">
        <v>2</v>
      </c>
      <c r="D127" s="28" t="s">
        <v>4</v>
      </c>
    </row>
    <row r="128" spans="1:4" ht="24" customHeight="1" x14ac:dyDescent="0.25">
      <c r="A128" s="19" t="str">
        <f>$A$71</f>
        <v>Téc. em info. Nível I (40h semanais)</v>
      </c>
      <c r="B128" s="37">
        <f>G71+E101</f>
        <v>1748.1411111111111</v>
      </c>
      <c r="C128" s="186">
        <f t="shared" ref="C128:C130" si="17">$B$117</f>
        <v>0.08</v>
      </c>
      <c r="D128" s="23">
        <f t="shared" ref="D128:D129" si="18">B128*C128</f>
        <v>139.85128888888889</v>
      </c>
    </row>
    <row r="129" spans="1:7" ht="24" customHeight="1" x14ac:dyDescent="0.25">
      <c r="A129" s="19" t="str">
        <f>$A$72</f>
        <v>Téc. em info. Nível II (40h semanais)</v>
      </c>
      <c r="B129" s="37">
        <f>G72+E102</f>
        <v>3028.2272222222223</v>
      </c>
      <c r="C129" s="186">
        <f t="shared" si="17"/>
        <v>0.08</v>
      </c>
      <c r="D129" s="39">
        <f t="shared" si="18"/>
        <v>242.25817777777777</v>
      </c>
    </row>
    <row r="130" spans="1:7" ht="24" customHeight="1" thickBot="1" x14ac:dyDescent="0.3">
      <c r="A130" s="172" t="str">
        <f>$A$73</f>
        <v>Téc. em info. Nível III (40h semanais)</v>
      </c>
      <c r="B130" s="189">
        <f>G73+E103</f>
        <v>5124.6325000000006</v>
      </c>
      <c r="C130" s="184">
        <f t="shared" si="17"/>
        <v>0.08</v>
      </c>
      <c r="D130" s="190">
        <f t="shared" ref="D130" si="19">B130*C130</f>
        <v>409.97060000000005</v>
      </c>
    </row>
    <row r="131" spans="1:7" ht="24" customHeight="1" thickBot="1" x14ac:dyDescent="0.3"/>
    <row r="132" spans="1:7" ht="24" customHeight="1" thickBot="1" x14ac:dyDescent="0.3">
      <c r="A132" s="230" t="s">
        <v>21</v>
      </c>
      <c r="B132" s="231"/>
      <c r="C132" s="231"/>
      <c r="D132" s="232"/>
    </row>
    <row r="133" spans="1:7" ht="24" customHeight="1" x14ac:dyDescent="0.25">
      <c r="A133" s="25" t="s">
        <v>3</v>
      </c>
      <c r="B133" s="26" t="s">
        <v>35</v>
      </c>
      <c r="C133" s="26" t="s">
        <v>31</v>
      </c>
      <c r="D133" s="28" t="s">
        <v>16</v>
      </c>
    </row>
    <row r="134" spans="1:7" ht="24" customHeight="1" x14ac:dyDescent="0.25">
      <c r="A134" s="19" t="str">
        <f>$A$71</f>
        <v>Téc. em info. Nível I (40h semanais)</v>
      </c>
      <c r="B134" s="37">
        <f>D122</f>
        <v>451.02040666666664</v>
      </c>
      <c r="C134" s="37">
        <f>D128</f>
        <v>139.85128888888889</v>
      </c>
      <c r="D134" s="23">
        <f t="shared" ref="D134:D135" si="20">B134+C134</f>
        <v>590.87169555555556</v>
      </c>
    </row>
    <row r="135" spans="1:7" ht="24" customHeight="1" x14ac:dyDescent="0.25">
      <c r="A135" s="19" t="str">
        <f>$A$72</f>
        <v>Téc. em info. Nível II (40h semanais)</v>
      </c>
      <c r="B135" s="37">
        <f>D123</f>
        <v>781.28262333333339</v>
      </c>
      <c r="C135" s="37">
        <f>D129</f>
        <v>242.25817777777777</v>
      </c>
      <c r="D135" s="39">
        <f t="shared" si="20"/>
        <v>1023.5408011111111</v>
      </c>
    </row>
    <row r="136" spans="1:7" ht="24" customHeight="1" thickBot="1" x14ac:dyDescent="0.3">
      <c r="A136" s="172" t="str">
        <f>$A$73</f>
        <v>Téc. em info. Nível III (40h semanais)</v>
      </c>
      <c r="B136" s="189">
        <f>D124</f>
        <v>1322.1551850000003</v>
      </c>
      <c r="C136" s="189">
        <f>D130</f>
        <v>409.97060000000005</v>
      </c>
      <c r="D136" s="190">
        <f t="shared" ref="D136" si="21">B136+C136</f>
        <v>1732.1257850000004</v>
      </c>
    </row>
    <row r="140" spans="1:7" ht="24" customHeight="1" x14ac:dyDescent="0.25">
      <c r="A140" s="238" t="s">
        <v>36</v>
      </c>
      <c r="B140" s="239"/>
      <c r="C140" s="239"/>
      <c r="D140" s="239"/>
      <c r="E140" s="239"/>
      <c r="F140" s="239"/>
      <c r="G140" s="239"/>
    </row>
    <row r="141" spans="1:7" ht="33.75" customHeight="1" x14ac:dyDescent="0.25">
      <c r="A141" s="233" t="s">
        <v>263</v>
      </c>
      <c r="B141" s="233"/>
      <c r="C141" s="233"/>
      <c r="D141" s="233"/>
      <c r="E141" s="233"/>
      <c r="F141" s="233"/>
      <c r="G141" s="233"/>
    </row>
    <row r="142" spans="1:7" ht="11.25" customHeight="1" x14ac:dyDescent="0.25"/>
    <row r="143" spans="1:7" ht="9.75" customHeight="1" x14ac:dyDescent="0.25">
      <c r="A143" s="226" t="s">
        <v>37</v>
      </c>
      <c r="B143" s="226"/>
      <c r="C143" s="226"/>
      <c r="D143" s="226"/>
      <c r="E143" s="226"/>
      <c r="F143" s="226"/>
      <c r="G143" s="18"/>
    </row>
    <row r="144" spans="1:7" ht="27" customHeight="1" thickBot="1" x14ac:dyDescent="0.3"/>
    <row r="145" spans="1:7" ht="33.75" customHeight="1" thickBot="1" x14ac:dyDescent="0.3">
      <c r="A145" s="227" t="s">
        <v>42</v>
      </c>
      <c r="B145" s="228"/>
      <c r="C145" s="228"/>
      <c r="D145" s="228"/>
      <c r="E145" s="229"/>
      <c r="G145" s="118" t="s">
        <v>290</v>
      </c>
    </row>
    <row r="146" spans="1:7" ht="28.5" x14ac:dyDescent="0.25">
      <c r="A146" s="25" t="s">
        <v>3</v>
      </c>
      <c r="B146" s="26" t="s">
        <v>38</v>
      </c>
      <c r="C146" s="26" t="s">
        <v>39</v>
      </c>
      <c r="D146" s="27" t="s">
        <v>41</v>
      </c>
      <c r="E146" s="28" t="s">
        <v>40</v>
      </c>
      <c r="G146" s="33">
        <v>3.5</v>
      </c>
    </row>
    <row r="147" spans="1:7" ht="24" customHeight="1" x14ac:dyDescent="0.25">
      <c r="A147" s="19" t="str">
        <f>$A$71</f>
        <v>Téc. em info. Nível I (40h semanais)</v>
      </c>
      <c r="B147" s="37">
        <f>$G$146</f>
        <v>3.5</v>
      </c>
      <c r="C147" s="197">
        <v>2</v>
      </c>
      <c r="D147" s="197">
        <v>22</v>
      </c>
      <c r="E147" s="23">
        <f t="shared" ref="E147:E148" si="22">B147*C147*D147</f>
        <v>154</v>
      </c>
    </row>
    <row r="148" spans="1:7" ht="24" customHeight="1" x14ac:dyDescent="0.25">
      <c r="A148" s="19" t="str">
        <f>$A$72</f>
        <v>Téc. em info. Nível II (40h semanais)</v>
      </c>
      <c r="B148" s="37">
        <f t="shared" ref="B148:B149" si="23">$G$146</f>
        <v>3.5</v>
      </c>
      <c r="C148" s="197">
        <v>2</v>
      </c>
      <c r="D148" s="197">
        <v>22</v>
      </c>
      <c r="E148" s="39">
        <f t="shared" si="22"/>
        <v>154</v>
      </c>
    </row>
    <row r="149" spans="1:7" ht="24" customHeight="1" thickBot="1" x14ac:dyDescent="0.3">
      <c r="A149" s="172" t="str">
        <f>$A$73</f>
        <v>Téc. em info. Nível III (40h semanais)</v>
      </c>
      <c r="B149" s="198">
        <f t="shared" si="23"/>
        <v>3.5</v>
      </c>
      <c r="C149" s="196">
        <v>2</v>
      </c>
      <c r="D149" s="196">
        <v>22</v>
      </c>
      <c r="E149" s="190">
        <f t="shared" ref="E149" si="24">B149*C149*D149</f>
        <v>154</v>
      </c>
    </row>
    <row r="150" spans="1:7" ht="7.5" customHeight="1" thickBot="1" x14ac:dyDescent="0.3"/>
    <row r="151" spans="1:7" ht="24" customHeight="1" thickBot="1" x14ac:dyDescent="0.3">
      <c r="A151" s="227" t="s">
        <v>46</v>
      </c>
      <c r="B151" s="228"/>
      <c r="C151" s="228"/>
      <c r="D151" s="228"/>
      <c r="E151" s="229"/>
    </row>
    <row r="152" spans="1:7" ht="24" customHeight="1" x14ac:dyDescent="0.25">
      <c r="A152" s="25" t="s">
        <v>3</v>
      </c>
      <c r="B152" s="26" t="s">
        <v>1</v>
      </c>
      <c r="C152" s="26" t="s">
        <v>43</v>
      </c>
      <c r="D152" s="26" t="s">
        <v>2</v>
      </c>
      <c r="E152" s="28" t="s">
        <v>44</v>
      </c>
    </row>
    <row r="153" spans="1:7" ht="24" customHeight="1" x14ac:dyDescent="0.25">
      <c r="A153" s="19" t="str">
        <f>$A$71</f>
        <v>Téc. em info. Nível I (40h semanais)</v>
      </c>
      <c r="B153" s="37">
        <f>B12</f>
        <v>1463.56</v>
      </c>
      <c r="C153" s="148">
        <v>1</v>
      </c>
      <c r="D153" s="148">
        <v>0.06</v>
      </c>
      <c r="E153" s="23">
        <f t="shared" ref="E153:E154" si="25">B153*C153*D153</f>
        <v>87.813599999999994</v>
      </c>
    </row>
    <row r="154" spans="1:7" ht="24" customHeight="1" x14ac:dyDescent="0.25">
      <c r="A154" s="19" t="str">
        <f>$A$72</f>
        <v>Téc. em info. Nível II (40h semanais)</v>
      </c>
      <c r="B154" s="37">
        <f>B13</f>
        <v>2535.2600000000002</v>
      </c>
      <c r="C154" s="148">
        <v>1</v>
      </c>
      <c r="D154" s="148">
        <v>0.06</v>
      </c>
      <c r="E154" s="39">
        <f t="shared" si="25"/>
        <v>152.1156</v>
      </c>
    </row>
    <row r="155" spans="1:7" ht="24" customHeight="1" thickBot="1" x14ac:dyDescent="0.3">
      <c r="A155" s="172" t="str">
        <f>$A$73</f>
        <v>Téc. em info. Nível III (40h semanais)</v>
      </c>
      <c r="B155" s="189">
        <f>B14</f>
        <v>4290.3900000000003</v>
      </c>
      <c r="C155" s="191">
        <v>1</v>
      </c>
      <c r="D155" s="191">
        <v>0.06</v>
      </c>
      <c r="E155" s="190">
        <f t="shared" ref="E155" si="26">B155*C155*D155</f>
        <v>257.42340000000002</v>
      </c>
    </row>
    <row r="156" spans="1:7" ht="15" customHeight="1" thickBot="1" x14ac:dyDescent="0.3"/>
    <row r="157" spans="1:7" ht="24" customHeight="1" thickBot="1" x14ac:dyDescent="0.3">
      <c r="A157" s="230" t="s">
        <v>48</v>
      </c>
      <c r="B157" s="231"/>
      <c r="C157" s="231"/>
      <c r="D157" s="232"/>
    </row>
    <row r="158" spans="1:7" ht="24" customHeight="1" x14ac:dyDescent="0.25">
      <c r="A158" s="25" t="s">
        <v>3</v>
      </c>
      <c r="B158" s="26" t="s">
        <v>40</v>
      </c>
      <c r="C158" s="26" t="s">
        <v>45</v>
      </c>
      <c r="D158" s="28" t="s">
        <v>47</v>
      </c>
    </row>
    <row r="159" spans="1:7" ht="24" customHeight="1" x14ac:dyDescent="0.25">
      <c r="A159" s="19" t="str">
        <f>$A$71</f>
        <v>Téc. em info. Nível I (40h semanais)</v>
      </c>
      <c r="B159" s="37">
        <f>E147</f>
        <v>154</v>
      </c>
      <c r="C159" s="37">
        <f>E153</f>
        <v>87.813599999999994</v>
      </c>
      <c r="D159" s="23">
        <f t="shared" ref="D159:D160" si="27">B159-C159</f>
        <v>66.186400000000006</v>
      </c>
    </row>
    <row r="160" spans="1:7" ht="24" customHeight="1" x14ac:dyDescent="0.25">
      <c r="A160" s="19" t="str">
        <f>$A$72</f>
        <v>Téc. em info. Nível II (40h semanais)</v>
      </c>
      <c r="B160" s="37">
        <f>E148</f>
        <v>154</v>
      </c>
      <c r="C160" s="37">
        <f>E154</f>
        <v>152.1156</v>
      </c>
      <c r="D160" s="39">
        <f t="shared" si="27"/>
        <v>1.8843999999999994</v>
      </c>
    </row>
    <row r="161" spans="1:7" ht="24" customHeight="1" thickBot="1" x14ac:dyDescent="0.3">
      <c r="A161" s="172" t="str">
        <f>$A$73</f>
        <v>Téc. em info. Nível III (40h semanais)</v>
      </c>
      <c r="B161" s="189">
        <f>E149</f>
        <v>154</v>
      </c>
      <c r="C161" s="189">
        <f>E155</f>
        <v>257.42340000000002</v>
      </c>
      <c r="D161" s="190">
        <f t="shared" ref="D161" si="28">B161-C161</f>
        <v>-103.42340000000002</v>
      </c>
    </row>
    <row r="163" spans="1:7" ht="24" customHeight="1" x14ac:dyDescent="0.25">
      <c r="A163" s="226" t="s">
        <v>49</v>
      </c>
      <c r="B163" s="226"/>
      <c r="C163" s="226"/>
      <c r="D163" s="226"/>
      <c r="E163" s="226"/>
      <c r="F163" s="226"/>
      <c r="G163" s="18"/>
    </row>
    <row r="164" spans="1:7" ht="31.5" customHeight="1" thickBot="1" x14ac:dyDescent="0.3"/>
    <row r="165" spans="1:7" ht="30.75" customHeight="1" thickBot="1" x14ac:dyDescent="0.3">
      <c r="A165" s="230" t="s">
        <v>49</v>
      </c>
      <c r="B165" s="231"/>
      <c r="C165" s="231"/>
      <c r="D165" s="232"/>
      <c r="G165" s="118" t="s">
        <v>291</v>
      </c>
    </row>
    <row r="166" spans="1:7" ht="27" customHeight="1" x14ac:dyDescent="0.25">
      <c r="A166" s="62" t="s">
        <v>3</v>
      </c>
      <c r="B166" s="63" t="s">
        <v>50</v>
      </c>
      <c r="C166" s="17" t="s">
        <v>41</v>
      </c>
      <c r="D166" s="64" t="s">
        <v>4</v>
      </c>
      <c r="G166" s="33">
        <v>11.5</v>
      </c>
    </row>
    <row r="167" spans="1:7" ht="24" customHeight="1" x14ac:dyDescent="0.25">
      <c r="A167" s="19" t="str">
        <f>$A$71</f>
        <v>Téc. em info. Nível I (40h semanais)</v>
      </c>
      <c r="B167" s="37">
        <f>$G$166</f>
        <v>11.5</v>
      </c>
      <c r="C167" s="197">
        <f>D147</f>
        <v>22</v>
      </c>
      <c r="D167" s="39">
        <f t="shared" ref="D167:D168" si="29">B167*C167</f>
        <v>253</v>
      </c>
    </row>
    <row r="168" spans="1:7" ht="24" customHeight="1" x14ac:dyDescent="0.25">
      <c r="A168" s="19" t="str">
        <f>$A$72</f>
        <v>Téc. em info. Nível II (40h semanais)</v>
      </c>
      <c r="B168" s="37">
        <f t="shared" ref="B168:B169" si="30">$G$166</f>
        <v>11.5</v>
      </c>
      <c r="C168" s="197">
        <f>D148</f>
        <v>22</v>
      </c>
      <c r="D168" s="39">
        <f t="shared" si="29"/>
        <v>253</v>
      </c>
    </row>
    <row r="169" spans="1:7" ht="24" customHeight="1" thickBot="1" x14ac:dyDescent="0.3">
      <c r="A169" s="172" t="str">
        <f>$A$73</f>
        <v>Téc. em info. Nível III (40h semanais)</v>
      </c>
      <c r="B169" s="189">
        <f t="shared" si="30"/>
        <v>11.5</v>
      </c>
      <c r="C169" s="196">
        <f>D149</f>
        <v>22</v>
      </c>
      <c r="D169" s="190">
        <f t="shared" ref="D169" si="31">B169*C169</f>
        <v>253</v>
      </c>
    </row>
    <row r="170" spans="1:7" ht="24" customHeight="1" thickBot="1" x14ac:dyDescent="0.3"/>
    <row r="171" spans="1:7" ht="24" customHeight="1" thickBot="1" x14ac:dyDescent="0.3">
      <c r="A171" s="230" t="s">
        <v>51</v>
      </c>
      <c r="B171" s="231"/>
      <c r="C171" s="231"/>
      <c r="D171" s="232"/>
    </row>
    <row r="172" spans="1:7" ht="24" customHeight="1" x14ac:dyDescent="0.25">
      <c r="A172" s="25" t="s">
        <v>3</v>
      </c>
      <c r="B172" s="26" t="s">
        <v>1</v>
      </c>
      <c r="C172" s="26" t="s">
        <v>2</v>
      </c>
      <c r="D172" s="28" t="s">
        <v>44</v>
      </c>
    </row>
    <row r="173" spans="1:7" ht="24" customHeight="1" x14ac:dyDescent="0.25">
      <c r="A173" s="19" t="str">
        <f>$A$71</f>
        <v>Téc. em info. Nível I (40h semanais)</v>
      </c>
      <c r="B173" s="37">
        <f>D167</f>
        <v>253</v>
      </c>
      <c r="C173" s="148">
        <v>0.1</v>
      </c>
      <c r="D173" s="39">
        <f t="shared" ref="D173:D174" si="32">B173*C173</f>
        <v>25.3</v>
      </c>
    </row>
    <row r="174" spans="1:7" ht="24" customHeight="1" x14ac:dyDescent="0.25">
      <c r="A174" s="19" t="str">
        <f>$A$72</f>
        <v>Téc. em info. Nível II (40h semanais)</v>
      </c>
      <c r="B174" s="37">
        <f>D168</f>
        <v>253</v>
      </c>
      <c r="C174" s="148">
        <v>0.1</v>
      </c>
      <c r="D174" s="39">
        <f t="shared" si="32"/>
        <v>25.3</v>
      </c>
    </row>
    <row r="175" spans="1:7" ht="24" customHeight="1" thickBot="1" x14ac:dyDescent="0.3">
      <c r="A175" s="172" t="str">
        <f>$A$73</f>
        <v>Téc. em info. Nível III (40h semanais)</v>
      </c>
      <c r="B175" s="189">
        <f>D169</f>
        <v>253</v>
      </c>
      <c r="C175" s="191">
        <v>0.1</v>
      </c>
      <c r="D175" s="190">
        <f t="shared" ref="D175" si="33">B175*C175</f>
        <v>25.3</v>
      </c>
    </row>
    <row r="176" spans="1:7" ht="24" customHeight="1" thickBot="1" x14ac:dyDescent="0.3"/>
    <row r="177" spans="1:7" ht="24" customHeight="1" thickBot="1" x14ac:dyDescent="0.3">
      <c r="A177" s="230" t="s">
        <v>52</v>
      </c>
      <c r="B177" s="231"/>
      <c r="C177" s="231"/>
      <c r="D177" s="232"/>
    </row>
    <row r="178" spans="1:7" ht="24" customHeight="1" x14ac:dyDescent="0.25">
      <c r="A178" s="25" t="s">
        <v>3</v>
      </c>
      <c r="B178" s="26" t="s">
        <v>40</v>
      </c>
      <c r="C178" s="26" t="s">
        <v>44</v>
      </c>
      <c r="D178" s="28" t="s">
        <v>47</v>
      </c>
    </row>
    <row r="179" spans="1:7" ht="24" customHeight="1" x14ac:dyDescent="0.25">
      <c r="A179" s="19" t="str">
        <f>$A$71</f>
        <v>Téc. em info. Nível I (40h semanais)</v>
      </c>
      <c r="B179" s="37">
        <f>D167</f>
        <v>253</v>
      </c>
      <c r="C179" s="37">
        <f>D173</f>
        <v>25.3</v>
      </c>
      <c r="D179" s="23">
        <f t="shared" ref="D179:D180" si="34">B179-C179</f>
        <v>227.7</v>
      </c>
    </row>
    <row r="180" spans="1:7" ht="24" customHeight="1" x14ac:dyDescent="0.25">
      <c r="A180" s="19" t="str">
        <f>$A$72</f>
        <v>Téc. em info. Nível II (40h semanais)</v>
      </c>
      <c r="B180" s="37">
        <f>D168</f>
        <v>253</v>
      </c>
      <c r="C180" s="37">
        <f>D174</f>
        <v>25.3</v>
      </c>
      <c r="D180" s="39">
        <f t="shared" si="34"/>
        <v>227.7</v>
      </c>
    </row>
    <row r="181" spans="1:7" ht="24" customHeight="1" thickBot="1" x14ac:dyDescent="0.3">
      <c r="A181" s="172" t="str">
        <f>$A$73</f>
        <v>Téc. em info. Nível III (40h semanais)</v>
      </c>
      <c r="B181" s="189">
        <f>D169</f>
        <v>253</v>
      </c>
      <c r="C181" s="189">
        <f>D175</f>
        <v>25.3</v>
      </c>
      <c r="D181" s="190">
        <f t="shared" ref="D181" si="35">B181-C181</f>
        <v>227.7</v>
      </c>
    </row>
    <row r="183" spans="1:7" ht="51.75" customHeight="1" x14ac:dyDescent="0.25">
      <c r="A183" s="237" t="s">
        <v>304</v>
      </c>
      <c r="B183" s="237"/>
      <c r="C183" s="237"/>
      <c r="D183" s="237"/>
      <c r="E183" s="237"/>
      <c r="F183" s="237"/>
      <c r="G183" s="237"/>
    </row>
    <row r="184" spans="1:7" ht="24" customHeight="1" thickBot="1" x14ac:dyDescent="0.3"/>
    <row r="185" spans="1:7" ht="31.5" customHeight="1" thickBot="1" x14ac:dyDescent="0.3">
      <c r="A185" s="230" t="s">
        <v>292</v>
      </c>
      <c r="B185" s="231"/>
      <c r="C185" s="231"/>
      <c r="D185" s="232"/>
      <c r="G185" s="118" t="s">
        <v>293</v>
      </c>
    </row>
    <row r="186" spans="1:7" ht="24" customHeight="1" x14ac:dyDescent="0.25">
      <c r="A186" s="25" t="s">
        <v>3</v>
      </c>
      <c r="B186" s="26" t="s">
        <v>40</v>
      </c>
      <c r="C186" s="26" t="s">
        <v>44</v>
      </c>
      <c r="D186" s="28" t="s">
        <v>47</v>
      </c>
      <c r="G186" s="33">
        <v>3.5</v>
      </c>
    </row>
    <row r="187" spans="1:7" ht="24" customHeight="1" x14ac:dyDescent="0.25">
      <c r="A187" s="13" t="str">
        <f>$A$71</f>
        <v>Téc. em info. Nível I (40h semanais)</v>
      </c>
      <c r="B187" s="34">
        <f>$G$186</f>
        <v>3.5</v>
      </c>
      <c r="C187" s="34">
        <v>0</v>
      </c>
      <c r="D187" s="23">
        <f t="shared" ref="D187:D189" si="36">B187-C187</f>
        <v>3.5</v>
      </c>
    </row>
    <row r="188" spans="1:7" ht="24" customHeight="1" x14ac:dyDescent="0.25">
      <c r="A188" s="195" t="str">
        <f>$A$72</f>
        <v>Téc. em info. Nível II (40h semanais)</v>
      </c>
      <c r="B188" s="194">
        <f t="shared" ref="B188:B189" si="37">$G$186</f>
        <v>3.5</v>
      </c>
      <c r="C188" s="37">
        <f>D182</f>
        <v>0</v>
      </c>
      <c r="D188" s="39">
        <f t="shared" si="36"/>
        <v>3.5</v>
      </c>
    </row>
    <row r="189" spans="1:7" ht="24" customHeight="1" thickBot="1" x14ac:dyDescent="0.3">
      <c r="A189" s="172" t="str">
        <f>$A$73</f>
        <v>Téc. em info. Nível III (40h semanais)</v>
      </c>
      <c r="B189" s="38">
        <f t="shared" si="37"/>
        <v>3.5</v>
      </c>
      <c r="C189" s="189">
        <f>D183</f>
        <v>0</v>
      </c>
      <c r="D189" s="190">
        <f t="shared" si="36"/>
        <v>3.5</v>
      </c>
    </row>
    <row r="191" spans="1:7" ht="24" customHeight="1" thickBot="1" x14ac:dyDescent="0.3"/>
    <row r="192" spans="1:7" ht="24" customHeight="1" thickBot="1" x14ac:dyDescent="0.3">
      <c r="A192" s="227" t="s">
        <v>36</v>
      </c>
      <c r="B192" s="228"/>
      <c r="C192" s="228"/>
      <c r="D192" s="228"/>
      <c r="E192" s="228"/>
      <c r="F192" s="229"/>
      <c r="G192" s="40"/>
    </row>
    <row r="193" spans="1:7" ht="30" customHeight="1" x14ac:dyDescent="0.25">
      <c r="A193" s="25" t="s">
        <v>3</v>
      </c>
      <c r="B193" s="26" t="s">
        <v>53</v>
      </c>
      <c r="C193" s="26" t="s">
        <v>54</v>
      </c>
      <c r="D193" s="27" t="str">
        <f>G185</f>
        <v>Assistência Social Familiar</v>
      </c>
      <c r="E193" s="26"/>
      <c r="F193" s="28" t="s">
        <v>16</v>
      </c>
    </row>
    <row r="194" spans="1:7" ht="24" customHeight="1" x14ac:dyDescent="0.25">
      <c r="A194" s="19" t="str">
        <f>$A$71</f>
        <v>Téc. em info. Nível I (40h semanais)</v>
      </c>
      <c r="B194" s="37">
        <f>D159</f>
        <v>66.186400000000006</v>
      </c>
      <c r="C194" s="37">
        <f>D179</f>
        <v>227.7</v>
      </c>
      <c r="D194" s="37">
        <f>D187</f>
        <v>3.5</v>
      </c>
      <c r="E194" s="34">
        <v>0</v>
      </c>
      <c r="F194" s="23">
        <f>SUMIF((B194:E194),"&gt;10")</f>
        <v>293.88639999999998</v>
      </c>
    </row>
    <row r="195" spans="1:7" ht="24" customHeight="1" x14ac:dyDescent="0.25">
      <c r="A195" s="19" t="str">
        <f>$A$72</f>
        <v>Téc. em info. Nível II (40h semanais)</v>
      </c>
      <c r="B195" s="37">
        <f>D160</f>
        <v>1.8843999999999994</v>
      </c>
      <c r="C195" s="37">
        <f>D180</f>
        <v>227.7</v>
      </c>
      <c r="D195" s="37">
        <f>D188</f>
        <v>3.5</v>
      </c>
      <c r="E195" s="37">
        <v>0</v>
      </c>
      <c r="F195" s="23">
        <f t="shared" ref="F195:F196" si="38">SUMIF((B195:E195),"&gt;10")</f>
        <v>227.7</v>
      </c>
    </row>
    <row r="196" spans="1:7" ht="24" customHeight="1" thickBot="1" x14ac:dyDescent="0.3">
      <c r="A196" s="172" t="str">
        <f>$A$73</f>
        <v>Téc. em info. Nível III (40h semanais)</v>
      </c>
      <c r="B196" s="189">
        <f>D161</f>
        <v>-103.42340000000002</v>
      </c>
      <c r="C196" s="189">
        <f>D181</f>
        <v>227.7</v>
      </c>
      <c r="D196" s="189">
        <f>D189</f>
        <v>3.5</v>
      </c>
      <c r="E196" s="189">
        <v>0</v>
      </c>
      <c r="F196" s="24">
        <f t="shared" si="38"/>
        <v>227.7</v>
      </c>
    </row>
    <row r="201" spans="1:7" ht="24" customHeight="1" x14ac:dyDescent="0.25">
      <c r="A201" s="235" t="s">
        <v>136</v>
      </c>
      <c r="B201" s="235"/>
      <c r="C201" s="235"/>
      <c r="D201" s="235"/>
      <c r="E201" s="235"/>
      <c r="F201" s="235"/>
      <c r="G201" s="235"/>
    </row>
    <row r="202" spans="1:7" ht="24" customHeight="1" thickBot="1" x14ac:dyDescent="0.3"/>
    <row r="203" spans="1:7" ht="24" customHeight="1" thickBot="1" x14ac:dyDescent="0.3">
      <c r="A203" s="227" t="s">
        <v>136</v>
      </c>
      <c r="B203" s="228"/>
      <c r="C203" s="228"/>
      <c r="D203" s="228"/>
      <c r="E203" s="229"/>
    </row>
    <row r="204" spans="1:7" ht="24" customHeight="1" x14ac:dyDescent="0.25">
      <c r="A204" s="25" t="s">
        <v>3</v>
      </c>
      <c r="B204" s="26" t="s">
        <v>65</v>
      </c>
      <c r="C204" s="26" t="s">
        <v>66</v>
      </c>
      <c r="D204" s="26" t="s">
        <v>67</v>
      </c>
      <c r="E204" s="28" t="s">
        <v>16</v>
      </c>
    </row>
    <row r="205" spans="1:7" ht="24" customHeight="1" x14ac:dyDescent="0.25">
      <c r="A205" s="19" t="str">
        <f>$A$71</f>
        <v>Téc. em info. Nível I (40h semanais)</v>
      </c>
      <c r="B205" s="37">
        <f>E101</f>
        <v>284.58111111111111</v>
      </c>
      <c r="C205" s="37">
        <f>D134</f>
        <v>590.87169555555556</v>
      </c>
      <c r="D205" s="37">
        <f>F194</f>
        <v>293.88639999999998</v>
      </c>
      <c r="E205" s="39">
        <f t="shared" ref="E205:E206" si="39">SUM(B205:D205)</f>
        <v>1169.3392066666665</v>
      </c>
    </row>
    <row r="206" spans="1:7" ht="24" customHeight="1" x14ac:dyDescent="0.25">
      <c r="A206" s="19" t="str">
        <f>$A$72</f>
        <v>Téc. em info. Nível II (40h semanais)</v>
      </c>
      <c r="B206" s="37">
        <f>E102</f>
        <v>492.96722222222223</v>
      </c>
      <c r="C206" s="37">
        <f>D135</f>
        <v>1023.5408011111111</v>
      </c>
      <c r="D206" s="37">
        <f>F195</f>
        <v>227.7</v>
      </c>
      <c r="E206" s="39">
        <f t="shared" si="39"/>
        <v>1744.2080233333334</v>
      </c>
    </row>
    <row r="207" spans="1:7" ht="24" customHeight="1" thickBot="1" x14ac:dyDescent="0.3">
      <c r="A207" s="172" t="str">
        <f>$A$73</f>
        <v>Téc. em info. Nível III (40h semanais)</v>
      </c>
      <c r="B207" s="189">
        <f>E103</f>
        <v>834.24250000000006</v>
      </c>
      <c r="C207" s="189">
        <f>D136</f>
        <v>1732.1257850000004</v>
      </c>
      <c r="D207" s="189">
        <f>F196</f>
        <v>227.7</v>
      </c>
      <c r="E207" s="190">
        <f t="shared" ref="E207" si="40">SUM(B207:D207)</f>
        <v>2794.0682850000003</v>
      </c>
    </row>
    <row r="209" spans="1:7" ht="24" customHeight="1" x14ac:dyDescent="0.25">
      <c r="A209" s="235" t="s">
        <v>55</v>
      </c>
      <c r="B209" s="235"/>
      <c r="C209" s="235"/>
      <c r="D209" s="235"/>
      <c r="E209" s="235"/>
      <c r="F209" s="235"/>
      <c r="G209" s="235"/>
    </row>
    <row r="210" spans="1:7" ht="38.25" customHeight="1" x14ac:dyDescent="0.25">
      <c r="A210" s="233" t="s">
        <v>270</v>
      </c>
      <c r="B210" s="233"/>
      <c r="C210" s="233"/>
      <c r="D210" s="233"/>
      <c r="E210" s="233"/>
      <c r="F210" s="233"/>
      <c r="G210" s="233"/>
    </row>
    <row r="211" spans="1:7" ht="7.5" customHeight="1" thickBot="1" x14ac:dyDescent="0.3"/>
    <row r="212" spans="1:7" ht="40.5" customHeight="1" thickBot="1" x14ac:dyDescent="0.3">
      <c r="A212" s="260" t="s">
        <v>56</v>
      </c>
      <c r="B212" s="261"/>
    </row>
    <row r="213" spans="1:7" ht="15.75" thickBot="1" x14ac:dyDescent="0.3">
      <c r="A213" s="20" t="s">
        <v>57</v>
      </c>
      <c r="B213" s="22" t="s">
        <v>2</v>
      </c>
    </row>
    <row r="214" spans="1:7" ht="30" x14ac:dyDescent="0.25">
      <c r="A214" s="42" t="s">
        <v>58</v>
      </c>
      <c r="B214" s="149">
        <v>0.82279999999999998</v>
      </c>
    </row>
    <row r="215" spans="1:7" ht="30" x14ac:dyDescent="0.25">
      <c r="A215" s="43" t="s">
        <v>59</v>
      </c>
      <c r="B215" s="150">
        <v>0.41139999999999999</v>
      </c>
    </row>
    <row r="216" spans="1:7" ht="30" x14ac:dyDescent="0.25">
      <c r="A216" s="43" t="s">
        <v>60</v>
      </c>
      <c r="B216" s="150">
        <v>0.41139999999999999</v>
      </c>
    </row>
    <row r="217" spans="1:7" ht="32.25" customHeight="1" x14ac:dyDescent="0.25">
      <c r="A217" s="44" t="s">
        <v>61</v>
      </c>
      <c r="B217" s="151">
        <v>8.6E-3</v>
      </c>
    </row>
    <row r="218" spans="1:7" ht="30" customHeight="1" thickBot="1" x14ac:dyDescent="0.3">
      <c r="A218" s="45" t="s">
        <v>62</v>
      </c>
      <c r="B218" s="152">
        <v>0.16869999999999999</v>
      </c>
    </row>
    <row r="219" spans="1:7" ht="24" customHeight="1" thickBot="1" x14ac:dyDescent="0.3">
      <c r="A219" s="20" t="s">
        <v>32</v>
      </c>
      <c r="B219" s="46">
        <f>SUM(B215:B218)</f>
        <v>1.0001</v>
      </c>
    </row>
    <row r="221" spans="1:7" ht="24" customHeight="1" x14ac:dyDescent="0.25">
      <c r="A221" s="238" t="s">
        <v>63</v>
      </c>
      <c r="B221" s="239"/>
      <c r="C221" s="239"/>
      <c r="D221" s="239"/>
      <c r="E221" s="239"/>
      <c r="F221" s="239"/>
      <c r="G221" s="239"/>
    </row>
    <row r="222" spans="1:7" ht="85.5" customHeight="1" x14ac:dyDescent="0.25">
      <c r="A222" s="233" t="s">
        <v>277</v>
      </c>
      <c r="B222" s="233"/>
      <c r="C222" s="233"/>
      <c r="D222" s="233"/>
      <c r="E222" s="233"/>
      <c r="F222" s="233"/>
      <c r="G222" s="233"/>
    </row>
    <row r="223" spans="1:7" ht="15.75" thickBot="1" x14ac:dyDescent="0.3"/>
    <row r="224" spans="1:7" ht="24" customHeight="1" thickBot="1" x14ac:dyDescent="0.3">
      <c r="A224" s="230" t="s">
        <v>64</v>
      </c>
      <c r="B224" s="231"/>
      <c r="C224" s="231"/>
      <c r="D224" s="232"/>
    </row>
    <row r="225" spans="1:5" ht="30" customHeight="1" x14ac:dyDescent="0.25">
      <c r="A225" s="25" t="s">
        <v>3</v>
      </c>
      <c r="B225" s="26" t="s">
        <v>1</v>
      </c>
      <c r="C225" s="27" t="s">
        <v>138</v>
      </c>
      <c r="D225" s="28" t="s">
        <v>4</v>
      </c>
    </row>
    <row r="226" spans="1:5" ht="24" customHeight="1" x14ac:dyDescent="0.25">
      <c r="A226" s="13" t="str">
        <f>$A$71</f>
        <v>Téc. em info. Nível I (40h semanais)</v>
      </c>
      <c r="B226" s="34">
        <f>G71+(E205-D122)</f>
        <v>2181.8788</v>
      </c>
      <c r="C226" s="144">
        <v>12</v>
      </c>
      <c r="D226" s="23">
        <f t="shared" ref="D226:D227" si="41">B226/C226</f>
        <v>181.82323333333332</v>
      </c>
    </row>
    <row r="227" spans="1:5" ht="33" customHeight="1" x14ac:dyDescent="0.25">
      <c r="A227" s="19" t="str">
        <f>$A$72</f>
        <v>Téc. em info. Nível II (40h semanais)</v>
      </c>
      <c r="B227" s="37">
        <f>G72+(E206-D123)</f>
        <v>3498.1854000000003</v>
      </c>
      <c r="C227" s="193">
        <v>12</v>
      </c>
      <c r="D227" s="39">
        <f t="shared" si="41"/>
        <v>291.51545000000004</v>
      </c>
    </row>
    <row r="228" spans="1:5" ht="33" customHeight="1" thickBot="1" x14ac:dyDescent="0.3">
      <c r="A228" s="172" t="str">
        <f>$A$73</f>
        <v>Téc. em info. Nível III (40h semanais)</v>
      </c>
      <c r="B228" s="189">
        <f>G73+(E207-D124)</f>
        <v>5762.3031000000001</v>
      </c>
      <c r="C228" s="192">
        <v>12</v>
      </c>
      <c r="D228" s="190">
        <f t="shared" ref="D228" si="42">B228/C228</f>
        <v>480.19192500000003</v>
      </c>
    </row>
    <row r="229" spans="1:5" ht="15.75" thickBot="1" x14ac:dyDescent="0.3"/>
    <row r="230" spans="1:5" ht="25.5" customHeight="1" thickBot="1" x14ac:dyDescent="0.3">
      <c r="A230" s="250" t="s">
        <v>68</v>
      </c>
      <c r="B230" s="251"/>
      <c r="C230" s="251"/>
      <c r="D230" s="252"/>
      <c r="E230" s="47"/>
    </row>
    <row r="231" spans="1:5" ht="28.5" customHeight="1" x14ac:dyDescent="0.25">
      <c r="A231" s="25" t="s">
        <v>3</v>
      </c>
      <c r="B231" s="26" t="s">
        <v>1</v>
      </c>
      <c r="C231" s="48" t="s">
        <v>69</v>
      </c>
      <c r="D231" s="28" t="s">
        <v>4</v>
      </c>
    </row>
    <row r="232" spans="1:5" ht="24" customHeight="1" x14ac:dyDescent="0.25">
      <c r="A232" s="19" t="str">
        <f>$A$71</f>
        <v>Téc. em info. Nível I (40h semanais)</v>
      </c>
      <c r="B232" s="37">
        <f>D128</f>
        <v>139.85128888888889</v>
      </c>
      <c r="C232" s="148">
        <v>0.5</v>
      </c>
      <c r="D232" s="23">
        <f t="shared" ref="D232:D233" si="43">B232*C232</f>
        <v>69.925644444444444</v>
      </c>
    </row>
    <row r="233" spans="1:5" ht="24" customHeight="1" x14ac:dyDescent="0.25">
      <c r="A233" s="19" t="str">
        <f>$A$72</f>
        <v>Téc. em info. Nível II (40h semanais)</v>
      </c>
      <c r="B233" s="37">
        <f>D129</f>
        <v>242.25817777777777</v>
      </c>
      <c r="C233" s="148">
        <v>0.5</v>
      </c>
      <c r="D233" s="39">
        <f t="shared" si="43"/>
        <v>121.12908888888889</v>
      </c>
    </row>
    <row r="234" spans="1:5" ht="24" customHeight="1" thickBot="1" x14ac:dyDescent="0.3">
      <c r="A234" s="172" t="str">
        <f>$A$73</f>
        <v>Téc. em info. Nível III (40h semanais)</v>
      </c>
      <c r="B234" s="189">
        <f>D130</f>
        <v>409.97060000000005</v>
      </c>
      <c r="C234" s="191">
        <v>0.5</v>
      </c>
      <c r="D234" s="190">
        <f t="shared" ref="D234" si="44">B234*C234</f>
        <v>204.98530000000002</v>
      </c>
    </row>
    <row r="236" spans="1:5" ht="24" customHeight="1" thickBot="1" x14ac:dyDescent="0.3"/>
    <row r="237" spans="1:5" ht="24" customHeight="1" thickBot="1" x14ac:dyDescent="0.3">
      <c r="A237" s="230" t="s">
        <v>70</v>
      </c>
      <c r="B237" s="231"/>
      <c r="C237" s="231"/>
      <c r="D237" s="232"/>
    </row>
    <row r="238" spans="1:5" ht="24" customHeight="1" x14ac:dyDescent="0.25">
      <c r="A238" s="25" t="s">
        <v>3</v>
      </c>
      <c r="B238" s="26" t="s">
        <v>1</v>
      </c>
      <c r="C238" s="26" t="s">
        <v>2</v>
      </c>
      <c r="D238" s="28" t="s">
        <v>4</v>
      </c>
    </row>
    <row r="239" spans="1:5" ht="24" customHeight="1" x14ac:dyDescent="0.25">
      <c r="A239" s="19" t="str">
        <f>$A$71</f>
        <v>Téc. em info. Nível I (40h semanais)</v>
      </c>
      <c r="B239" s="37">
        <f>D226+D232</f>
        <v>251.74887777777775</v>
      </c>
      <c r="C239" s="186">
        <f t="shared" ref="C239:C241" si="45">$B$215</f>
        <v>0.41139999999999999</v>
      </c>
      <c r="D239" s="23">
        <f t="shared" ref="D239:D240" si="46">B239*C239</f>
        <v>103.56948831777777</v>
      </c>
    </row>
    <row r="240" spans="1:5" ht="24" customHeight="1" x14ac:dyDescent="0.25">
      <c r="A240" s="19" t="str">
        <f>$A$72</f>
        <v>Téc. em info. Nível II (40h semanais)</v>
      </c>
      <c r="B240" s="37">
        <f>D227+D233</f>
        <v>412.64453888888892</v>
      </c>
      <c r="C240" s="186">
        <f t="shared" si="45"/>
        <v>0.41139999999999999</v>
      </c>
      <c r="D240" s="39">
        <f t="shared" si="46"/>
        <v>169.7619632988889</v>
      </c>
    </row>
    <row r="241" spans="1:7" ht="24" customHeight="1" thickBot="1" x14ac:dyDescent="0.3">
      <c r="A241" s="172" t="str">
        <f>$A$73</f>
        <v>Téc. em info. Nível III (40h semanais)</v>
      </c>
      <c r="B241" s="189">
        <f>D228+D234</f>
        <v>685.17722500000002</v>
      </c>
      <c r="C241" s="184">
        <f t="shared" si="45"/>
        <v>0.41139999999999999</v>
      </c>
      <c r="D241" s="190">
        <f t="shared" ref="D241" si="47">B241*C241</f>
        <v>281.88191036500001</v>
      </c>
    </row>
    <row r="243" spans="1:7" ht="24" customHeight="1" x14ac:dyDescent="0.25">
      <c r="A243" s="238" t="s">
        <v>71</v>
      </c>
      <c r="B243" s="239"/>
      <c r="C243" s="239"/>
      <c r="D243" s="239"/>
      <c r="E243" s="239"/>
      <c r="F243" s="239"/>
      <c r="G243" s="239"/>
    </row>
    <row r="244" spans="1:7" ht="101.25" customHeight="1" x14ac:dyDescent="0.25">
      <c r="A244" s="234" t="s">
        <v>278</v>
      </c>
      <c r="B244" s="234"/>
      <c r="C244" s="234"/>
      <c r="D244" s="234"/>
      <c r="E244" s="234"/>
      <c r="F244" s="234"/>
      <c r="G244" s="234"/>
    </row>
    <row r="245" spans="1:7" ht="15.75" thickBot="1" x14ac:dyDescent="0.3"/>
    <row r="246" spans="1:7" ht="24" customHeight="1" thickBot="1" x14ac:dyDescent="0.3">
      <c r="A246" s="230" t="s">
        <v>72</v>
      </c>
      <c r="B246" s="231"/>
      <c r="C246" s="231"/>
      <c r="D246" s="232"/>
    </row>
    <row r="247" spans="1:7" ht="33" customHeight="1" x14ac:dyDescent="0.25">
      <c r="A247" s="25" t="s">
        <v>3</v>
      </c>
      <c r="B247" s="26" t="s">
        <v>1</v>
      </c>
      <c r="C247" s="27" t="s">
        <v>138</v>
      </c>
      <c r="D247" s="28" t="s">
        <v>4</v>
      </c>
    </row>
    <row r="248" spans="1:7" ht="24" customHeight="1" x14ac:dyDescent="0.25">
      <c r="A248" s="19" t="str">
        <f>$A$71</f>
        <v>Téc. em info. Nível I (40h semanais)</v>
      </c>
      <c r="B248" s="37">
        <f>G71+E205</f>
        <v>2632.8992066666665</v>
      </c>
      <c r="C248" s="193">
        <v>12</v>
      </c>
      <c r="D248" s="23">
        <f t="shared" ref="D248:D249" si="48">B248/C248</f>
        <v>219.40826722222221</v>
      </c>
    </row>
    <row r="249" spans="1:7" ht="21.75" customHeight="1" x14ac:dyDescent="0.25">
      <c r="A249" s="19" t="str">
        <f>$A$72</f>
        <v>Téc. em info. Nível II (40h semanais)</v>
      </c>
      <c r="B249" s="37">
        <f>G72+E206</f>
        <v>4279.4680233333338</v>
      </c>
      <c r="C249" s="193">
        <v>12</v>
      </c>
      <c r="D249" s="39">
        <f t="shared" si="48"/>
        <v>356.62233527777784</v>
      </c>
    </row>
    <row r="250" spans="1:7" ht="21.75" customHeight="1" thickBot="1" x14ac:dyDescent="0.3">
      <c r="A250" s="172" t="str">
        <f>$A$73</f>
        <v>Téc. em info. Nível III (40h semanais)</v>
      </c>
      <c r="B250" s="189">
        <f>G73+E207</f>
        <v>7084.4582850000006</v>
      </c>
      <c r="C250" s="192">
        <v>12</v>
      </c>
      <c r="D250" s="190">
        <f t="shared" ref="D250" si="49">B250/C250</f>
        <v>590.37152375000005</v>
      </c>
    </row>
    <row r="251" spans="1:7" ht="27.75" customHeight="1" x14ac:dyDescent="0.25"/>
    <row r="252" spans="1:7" ht="27.75" customHeight="1" x14ac:dyDescent="0.25"/>
    <row r="253" spans="1:7" ht="27.75" customHeight="1" thickBot="1" x14ac:dyDescent="0.3"/>
    <row r="254" spans="1:7" ht="31.5" customHeight="1" thickBot="1" x14ac:dyDescent="0.3">
      <c r="A254" s="250" t="s">
        <v>73</v>
      </c>
      <c r="B254" s="251"/>
      <c r="C254" s="251"/>
      <c r="D254" s="252"/>
    </row>
    <row r="255" spans="1:7" ht="34.5" customHeight="1" x14ac:dyDescent="0.25">
      <c r="A255" s="25" t="s">
        <v>3</v>
      </c>
      <c r="B255" s="26" t="s">
        <v>1</v>
      </c>
      <c r="C255" s="48" t="s">
        <v>69</v>
      </c>
      <c r="D255" s="28" t="s">
        <v>4</v>
      </c>
    </row>
    <row r="256" spans="1:7" ht="24" customHeight="1" x14ac:dyDescent="0.25">
      <c r="A256" s="19" t="str">
        <f>$A$71</f>
        <v>Téc. em info. Nível I (40h semanais)</v>
      </c>
      <c r="B256" s="37">
        <f>D128</f>
        <v>139.85128888888889</v>
      </c>
      <c r="C256" s="148">
        <v>0.5</v>
      </c>
      <c r="D256" s="23">
        <f t="shared" ref="D256:D257" si="50">B256*C256</f>
        <v>69.925644444444444</v>
      </c>
    </row>
    <row r="257" spans="1:7" ht="24" customHeight="1" x14ac:dyDescent="0.25">
      <c r="A257" s="19" t="str">
        <f>$A$72</f>
        <v>Téc. em info. Nível II (40h semanais)</v>
      </c>
      <c r="B257" s="37">
        <f>D129</f>
        <v>242.25817777777777</v>
      </c>
      <c r="C257" s="148">
        <v>0.5</v>
      </c>
      <c r="D257" s="39">
        <f t="shared" si="50"/>
        <v>121.12908888888889</v>
      </c>
    </row>
    <row r="258" spans="1:7" ht="24" customHeight="1" thickBot="1" x14ac:dyDescent="0.3">
      <c r="A258" s="172" t="str">
        <f>$A$73</f>
        <v>Téc. em info. Nível III (40h semanais)</v>
      </c>
      <c r="B258" s="189">
        <f>D130</f>
        <v>409.97060000000005</v>
      </c>
      <c r="C258" s="191">
        <v>0.5</v>
      </c>
      <c r="D258" s="190">
        <f t="shared" ref="D258" si="51">B258*C258</f>
        <v>204.98530000000002</v>
      </c>
    </row>
    <row r="259" spans="1:7" ht="12" customHeight="1" thickBot="1" x14ac:dyDescent="0.3"/>
    <row r="260" spans="1:7" ht="24" customHeight="1" thickBot="1" x14ac:dyDescent="0.3">
      <c r="A260" s="230" t="s">
        <v>82</v>
      </c>
      <c r="B260" s="231"/>
      <c r="C260" s="231"/>
      <c r="D260" s="232"/>
    </row>
    <row r="261" spans="1:7" ht="24" customHeight="1" x14ac:dyDescent="0.25">
      <c r="A261" s="25" t="s">
        <v>3</v>
      </c>
      <c r="B261" s="26" t="s">
        <v>1</v>
      </c>
      <c r="C261" s="26" t="s">
        <v>2</v>
      </c>
      <c r="D261" s="28" t="s">
        <v>4</v>
      </c>
    </row>
    <row r="262" spans="1:7" ht="24" customHeight="1" x14ac:dyDescent="0.25">
      <c r="A262" s="19" t="str">
        <f>$A$71</f>
        <v>Téc. em info. Nível I (40h semanais)</v>
      </c>
      <c r="B262" s="37">
        <f>D248+D256</f>
        <v>289.33391166666667</v>
      </c>
      <c r="C262" s="186">
        <f t="shared" ref="C262:C264" si="52">$B$216</f>
        <v>0.41139999999999999</v>
      </c>
      <c r="D262" s="39">
        <f t="shared" ref="D262:D263" si="53">B262*C262</f>
        <v>119.03197125966666</v>
      </c>
    </row>
    <row r="263" spans="1:7" ht="24" customHeight="1" x14ac:dyDescent="0.25">
      <c r="A263" s="19" t="str">
        <f>$A$72</f>
        <v>Téc. em info. Nível II (40h semanais)</v>
      </c>
      <c r="B263" s="37">
        <f>D249+D257</f>
        <v>477.75142416666671</v>
      </c>
      <c r="C263" s="186">
        <f t="shared" si="52"/>
        <v>0.41139999999999999</v>
      </c>
      <c r="D263" s="4">
        <f t="shared" si="53"/>
        <v>196.54693590216667</v>
      </c>
    </row>
    <row r="264" spans="1:7" ht="24" customHeight="1" thickBot="1" x14ac:dyDescent="0.3">
      <c r="A264" s="172" t="str">
        <f>$A$73</f>
        <v>Téc. em info. Nível III (40h semanais)</v>
      </c>
      <c r="B264" s="189">
        <f>D250+D258</f>
        <v>795.3568237500001</v>
      </c>
      <c r="C264" s="184">
        <f t="shared" si="52"/>
        <v>0.41139999999999999</v>
      </c>
      <c r="D264" s="190">
        <f t="shared" ref="D264" si="54">B264*C264</f>
        <v>327.20979729075003</v>
      </c>
    </row>
    <row r="265" spans="1:7" ht="12.75" customHeight="1" x14ac:dyDescent="0.25"/>
    <row r="266" spans="1:7" ht="24" customHeight="1" x14ac:dyDescent="0.25">
      <c r="A266" s="238" t="s">
        <v>74</v>
      </c>
      <c r="B266" s="239"/>
      <c r="C266" s="239"/>
      <c r="D266" s="239"/>
      <c r="E266" s="239"/>
      <c r="F266" s="239"/>
      <c r="G266" s="239"/>
    </row>
    <row r="267" spans="1:7" ht="41.25" customHeight="1" x14ac:dyDescent="0.25">
      <c r="A267" s="259" t="s">
        <v>279</v>
      </c>
      <c r="B267" s="259"/>
      <c r="C267" s="259"/>
      <c r="D267" s="259"/>
      <c r="E267" s="259"/>
      <c r="F267" s="259"/>
      <c r="G267" s="259"/>
    </row>
    <row r="268" spans="1:7" ht="12" customHeight="1" thickBot="1" x14ac:dyDescent="0.3"/>
    <row r="269" spans="1:7" ht="24" customHeight="1" thickBot="1" x14ac:dyDescent="0.3">
      <c r="A269" s="227" t="s">
        <v>77</v>
      </c>
      <c r="B269" s="228"/>
      <c r="C269" s="228"/>
      <c r="D269" s="228"/>
      <c r="E269" s="229"/>
    </row>
    <row r="270" spans="1:7" ht="46.5" customHeight="1" x14ac:dyDescent="0.25">
      <c r="A270" s="25" t="s">
        <v>3</v>
      </c>
      <c r="B270" s="27" t="s">
        <v>137</v>
      </c>
      <c r="C270" s="27" t="s">
        <v>76</v>
      </c>
      <c r="D270" s="27" t="s">
        <v>75</v>
      </c>
      <c r="E270" s="28" t="s">
        <v>4</v>
      </c>
    </row>
    <row r="271" spans="1:7" ht="24" customHeight="1" x14ac:dyDescent="0.25">
      <c r="A271" s="19" t="str">
        <f>$A$71</f>
        <v>Téc. em info. Nível I (40h semanais)</v>
      </c>
      <c r="B271" s="185">
        <f>-D83</f>
        <v>-121.96333333333332</v>
      </c>
      <c r="C271" s="185">
        <f>-D89</f>
        <v>-121.96333333333332</v>
      </c>
      <c r="D271" s="185">
        <f>-E95</f>
        <v>-40.654444444444437</v>
      </c>
      <c r="E271" s="49">
        <f t="shared" ref="E271:E272" si="55">SUM(B271:D271)</f>
        <v>-284.58111111111111</v>
      </c>
    </row>
    <row r="272" spans="1:7" ht="24" customHeight="1" x14ac:dyDescent="0.25">
      <c r="A272" s="19" t="str">
        <f>$A$72</f>
        <v>Téc. em info. Nível II (40h semanais)</v>
      </c>
      <c r="B272" s="185">
        <f>-D84</f>
        <v>-211.27166666666668</v>
      </c>
      <c r="C272" s="185">
        <f>-D90</f>
        <v>-211.27166666666668</v>
      </c>
      <c r="D272" s="185">
        <f>-E96</f>
        <v>-70.423888888888882</v>
      </c>
      <c r="E272" s="188">
        <f t="shared" si="55"/>
        <v>-492.96722222222223</v>
      </c>
    </row>
    <row r="273" spans="1:7" ht="24" customHeight="1" thickBot="1" x14ac:dyDescent="0.3">
      <c r="A273" s="172" t="str">
        <f>$A$73</f>
        <v>Téc. em info. Nível III (40h semanais)</v>
      </c>
      <c r="B273" s="183">
        <f>-D85</f>
        <v>-357.53250000000003</v>
      </c>
      <c r="C273" s="183">
        <f>-D91</f>
        <v>-357.53250000000003</v>
      </c>
      <c r="D273" s="183">
        <f>-E97</f>
        <v>-119.17750000000001</v>
      </c>
      <c r="E273" s="187">
        <f t="shared" ref="E273" si="56">SUM(B273:D273)</f>
        <v>-834.24250000000006</v>
      </c>
    </row>
    <row r="274" spans="1:7" ht="24" customHeight="1" thickBot="1" x14ac:dyDescent="0.3"/>
    <row r="275" spans="1:7" ht="24" customHeight="1" thickBot="1" x14ac:dyDescent="0.3">
      <c r="A275" s="230" t="s">
        <v>78</v>
      </c>
      <c r="B275" s="231"/>
      <c r="C275" s="231"/>
      <c r="D275" s="232"/>
    </row>
    <row r="276" spans="1:7" ht="24" customHeight="1" x14ac:dyDescent="0.25">
      <c r="A276" s="25" t="s">
        <v>3</v>
      </c>
      <c r="B276" s="26" t="s">
        <v>8</v>
      </c>
      <c r="C276" s="26" t="s">
        <v>2</v>
      </c>
      <c r="D276" s="28" t="s">
        <v>4</v>
      </c>
    </row>
    <row r="277" spans="1:7" ht="24" customHeight="1" x14ac:dyDescent="0.25">
      <c r="A277" s="19" t="str">
        <f>$A$71</f>
        <v>Téc. em info. Nível I (40h semanais)</v>
      </c>
      <c r="B277" s="185">
        <f>E271</f>
        <v>-284.58111111111111</v>
      </c>
      <c r="C277" s="186">
        <f t="shared" ref="C277:C279" si="57">$B$217</f>
        <v>8.6E-3</v>
      </c>
      <c r="D277" s="188">
        <f t="shared" ref="D277:D278" si="58">B277*C277</f>
        <v>-2.4473975555555554</v>
      </c>
    </row>
    <row r="278" spans="1:7" ht="24" customHeight="1" x14ac:dyDescent="0.25">
      <c r="A278" s="19" t="str">
        <f>$A$72</f>
        <v>Téc. em info. Nível II (40h semanais)</v>
      </c>
      <c r="B278" s="185">
        <f>E272</f>
        <v>-492.96722222222223</v>
      </c>
      <c r="C278" s="186">
        <f t="shared" si="57"/>
        <v>8.6E-3</v>
      </c>
      <c r="D278" s="188">
        <f t="shared" si="58"/>
        <v>-4.2395181111111109</v>
      </c>
    </row>
    <row r="279" spans="1:7" ht="24" customHeight="1" thickBot="1" x14ac:dyDescent="0.3">
      <c r="A279" s="172" t="str">
        <f>$A$73</f>
        <v>Téc. em info. Nível III (40h semanais)</v>
      </c>
      <c r="B279" s="183">
        <f>E273</f>
        <v>-834.24250000000006</v>
      </c>
      <c r="C279" s="184">
        <f t="shared" si="57"/>
        <v>8.6E-3</v>
      </c>
      <c r="D279" s="187">
        <f t="shared" ref="D279" si="59">B279*C279</f>
        <v>-7.1744855000000003</v>
      </c>
    </row>
    <row r="281" spans="1:7" ht="24" customHeight="1" x14ac:dyDescent="0.25">
      <c r="A281" s="235" t="s">
        <v>55</v>
      </c>
      <c r="B281" s="235"/>
      <c r="C281" s="235"/>
      <c r="D281" s="235"/>
      <c r="E281" s="235"/>
      <c r="F281" s="235"/>
      <c r="G281" s="235"/>
    </row>
    <row r="282" spans="1:7" ht="24" customHeight="1" thickBot="1" x14ac:dyDescent="0.3"/>
    <row r="283" spans="1:7" ht="24" customHeight="1" thickBot="1" x14ac:dyDescent="0.3">
      <c r="A283" s="227" t="s">
        <v>55</v>
      </c>
      <c r="B283" s="228"/>
      <c r="C283" s="228"/>
      <c r="D283" s="228"/>
      <c r="E283" s="229"/>
    </row>
    <row r="284" spans="1:7" ht="24" customHeight="1" x14ac:dyDescent="0.25">
      <c r="A284" s="25" t="s">
        <v>3</v>
      </c>
      <c r="B284" s="26" t="s">
        <v>79</v>
      </c>
      <c r="C284" s="26" t="s">
        <v>80</v>
      </c>
      <c r="D284" s="26" t="s">
        <v>81</v>
      </c>
      <c r="E284" s="28" t="s">
        <v>16</v>
      </c>
    </row>
    <row r="285" spans="1:7" ht="24" customHeight="1" x14ac:dyDescent="0.25">
      <c r="A285" s="13" t="str">
        <f>$A$71</f>
        <v>Téc. em info. Nível I (40h semanais)</v>
      </c>
      <c r="B285" s="153">
        <f>D239</f>
        <v>103.56948831777777</v>
      </c>
      <c r="C285" s="153">
        <f>D262</f>
        <v>119.03197125966666</v>
      </c>
      <c r="D285" s="154">
        <f>D277</f>
        <v>-2.4473975555555554</v>
      </c>
      <c r="E285" s="50">
        <f t="shared" ref="E285:E286" si="60">SUM(B285:D285)</f>
        <v>220.15406202188885</v>
      </c>
    </row>
    <row r="286" spans="1:7" ht="24" customHeight="1" x14ac:dyDescent="0.25">
      <c r="A286" s="19" t="str">
        <f>$A$72</f>
        <v>Téc. em info. Nível II (40h semanais)</v>
      </c>
      <c r="B286" s="179">
        <f>D240</f>
        <v>169.7619632988889</v>
      </c>
      <c r="C286" s="179">
        <f>D263</f>
        <v>196.54693590216667</v>
      </c>
      <c r="D286" s="180">
        <f>D278</f>
        <v>-4.2395181111111109</v>
      </c>
      <c r="E286" s="182">
        <f t="shared" si="60"/>
        <v>362.06938108994444</v>
      </c>
    </row>
    <row r="287" spans="1:7" ht="24" customHeight="1" thickBot="1" x14ac:dyDescent="0.3">
      <c r="A287" s="172" t="str">
        <f>$A$73</f>
        <v>Téc. em info. Nível III (40h semanais)</v>
      </c>
      <c r="B287" s="177">
        <f>D241</f>
        <v>281.88191036500001</v>
      </c>
      <c r="C287" s="177">
        <f>D264</f>
        <v>327.20979729075003</v>
      </c>
      <c r="D287" s="178">
        <f>D279</f>
        <v>-7.1744855000000003</v>
      </c>
      <c r="E287" s="181">
        <f t="shared" ref="E287" si="61">SUM(B287:D287)</f>
        <v>601.9172221557501</v>
      </c>
    </row>
    <row r="295" spans="1:7" ht="24" customHeight="1" x14ac:dyDescent="0.25">
      <c r="A295" s="235" t="s">
        <v>83</v>
      </c>
      <c r="B295" s="235"/>
      <c r="C295" s="235"/>
      <c r="D295" s="235"/>
      <c r="E295" s="235"/>
      <c r="F295" s="235"/>
      <c r="G295" s="235"/>
    </row>
    <row r="296" spans="1:7" ht="90.75" customHeight="1" x14ac:dyDescent="0.25">
      <c r="A296" s="233" t="s">
        <v>264</v>
      </c>
      <c r="B296" s="233"/>
      <c r="C296" s="233"/>
      <c r="D296" s="233"/>
      <c r="E296" s="233"/>
      <c r="F296" s="233"/>
      <c r="G296" s="233"/>
    </row>
    <row r="297" spans="1:7" ht="16.5" customHeight="1" thickBot="1" x14ac:dyDescent="0.3"/>
    <row r="298" spans="1:7" ht="24" customHeight="1" thickBot="1" x14ac:dyDescent="0.3">
      <c r="A298" s="250" t="s">
        <v>158</v>
      </c>
      <c r="B298" s="251"/>
      <c r="C298" s="251"/>
      <c r="D298" s="251"/>
      <c r="E298" s="251"/>
      <c r="F298" s="251"/>
      <c r="G298" s="252"/>
    </row>
    <row r="299" spans="1:7" ht="15.75" thickBot="1" x14ac:dyDescent="0.3">
      <c r="A299" s="250" t="s">
        <v>87</v>
      </c>
      <c r="B299" s="251"/>
      <c r="C299" s="251"/>
      <c r="D299" s="251"/>
      <c r="E299" s="251"/>
      <c r="F299" s="251"/>
      <c r="G299" s="252"/>
    </row>
    <row r="300" spans="1:7" ht="18" customHeight="1" thickBot="1" x14ac:dyDescent="0.3">
      <c r="A300" s="257" t="s">
        <v>3</v>
      </c>
      <c r="B300" s="257" t="s">
        <v>88</v>
      </c>
      <c r="C300" s="257" t="s">
        <v>89</v>
      </c>
      <c r="D300" s="250" t="s">
        <v>90</v>
      </c>
      <c r="E300" s="252"/>
      <c r="F300" s="250" t="s">
        <v>307</v>
      </c>
      <c r="G300" s="252"/>
    </row>
    <row r="301" spans="1:7" ht="42.75" customHeight="1" thickBot="1" x14ac:dyDescent="0.3">
      <c r="A301" s="258"/>
      <c r="B301" s="258"/>
      <c r="C301" s="258"/>
      <c r="D301" s="51" t="s">
        <v>91</v>
      </c>
      <c r="E301" s="51" t="s">
        <v>92</v>
      </c>
      <c r="F301" s="51" t="s">
        <v>91</v>
      </c>
      <c r="G301" s="51" t="s">
        <v>92</v>
      </c>
    </row>
    <row r="302" spans="1:7" ht="24" customHeight="1" x14ac:dyDescent="0.25">
      <c r="A302" s="52" t="s">
        <v>20</v>
      </c>
      <c r="B302" s="217"/>
      <c r="C302" s="218">
        <v>30</v>
      </c>
      <c r="D302" s="219">
        <v>0.5</v>
      </c>
      <c r="E302" s="156">
        <f t="shared" ref="E302:E313" si="62">(B302*C302)*D302</f>
        <v>0</v>
      </c>
      <c r="F302" s="155">
        <f>(252/365)</f>
        <v>0.69041095890410964</v>
      </c>
      <c r="G302" s="156">
        <v>20.712299999999999</v>
      </c>
    </row>
    <row r="303" spans="1:7" ht="24" customHeight="1" x14ac:dyDescent="0.25">
      <c r="A303" s="44" t="s">
        <v>93</v>
      </c>
      <c r="B303" s="220"/>
      <c r="C303" s="221">
        <v>1</v>
      </c>
      <c r="D303" s="222">
        <v>1</v>
      </c>
      <c r="E303" s="158">
        <f t="shared" si="62"/>
        <v>0</v>
      </c>
      <c r="F303" s="157">
        <v>1</v>
      </c>
      <c r="G303" s="158">
        <v>1</v>
      </c>
    </row>
    <row r="304" spans="1:7" ht="24" customHeight="1" x14ac:dyDescent="0.25">
      <c r="A304" s="44" t="s">
        <v>94</v>
      </c>
      <c r="B304" s="220"/>
      <c r="C304" s="221">
        <v>15</v>
      </c>
      <c r="D304" s="222">
        <v>0.5</v>
      </c>
      <c r="E304" s="158">
        <f t="shared" si="62"/>
        <v>0</v>
      </c>
      <c r="F304" s="157">
        <f>(252/365)</f>
        <v>0.69041095890410964</v>
      </c>
      <c r="G304" s="158">
        <v>1.7</v>
      </c>
    </row>
    <row r="305" spans="1:7" ht="24" customHeight="1" x14ac:dyDescent="0.25">
      <c r="A305" s="44" t="s">
        <v>95</v>
      </c>
      <c r="B305" s="220"/>
      <c r="C305" s="221">
        <v>5</v>
      </c>
      <c r="D305" s="222">
        <v>0.5</v>
      </c>
      <c r="E305" s="158">
        <f t="shared" si="62"/>
        <v>0</v>
      </c>
      <c r="F305" s="157">
        <f>(252/365)</f>
        <v>0.69041095890410964</v>
      </c>
      <c r="G305" s="158">
        <v>3.4521000000000002</v>
      </c>
    </row>
    <row r="306" spans="1:7" ht="24" customHeight="1" x14ac:dyDescent="0.25">
      <c r="A306" s="44" t="s">
        <v>96</v>
      </c>
      <c r="B306" s="220"/>
      <c r="C306" s="221">
        <v>2</v>
      </c>
      <c r="D306" s="222">
        <v>1</v>
      </c>
      <c r="E306" s="158">
        <f t="shared" si="62"/>
        <v>0</v>
      </c>
      <c r="F306" s="157">
        <v>1</v>
      </c>
      <c r="G306" s="158">
        <v>0.30630000000000002</v>
      </c>
    </row>
    <row r="307" spans="1:7" ht="24" customHeight="1" x14ac:dyDescent="0.25">
      <c r="A307" s="44" t="s">
        <v>97</v>
      </c>
      <c r="B307" s="220"/>
      <c r="C307" s="221">
        <v>2</v>
      </c>
      <c r="D307" s="222">
        <v>0.5</v>
      </c>
      <c r="E307" s="158">
        <f t="shared" si="62"/>
        <v>0</v>
      </c>
      <c r="F307" s="157">
        <f>(252/365)</f>
        <v>0.69041095890410964</v>
      </c>
      <c r="G307" s="158">
        <v>4.1500000000000002E-2</v>
      </c>
    </row>
    <row r="308" spans="1:7" ht="24" customHeight="1" x14ac:dyDescent="0.25">
      <c r="A308" s="44" t="s">
        <v>98</v>
      </c>
      <c r="B308" s="220"/>
      <c r="C308" s="221">
        <v>3</v>
      </c>
      <c r="D308" s="222">
        <v>0.5</v>
      </c>
      <c r="E308" s="158">
        <f t="shared" si="62"/>
        <v>0</v>
      </c>
      <c r="F308" s="157">
        <v>1</v>
      </c>
      <c r="G308" s="158">
        <v>4.8899999999999999E-2</v>
      </c>
    </row>
    <row r="309" spans="1:7" ht="24" customHeight="1" x14ac:dyDescent="0.25">
      <c r="A309" s="44" t="s">
        <v>99</v>
      </c>
      <c r="B309" s="220"/>
      <c r="C309" s="221">
        <v>1</v>
      </c>
      <c r="D309" s="222">
        <v>1</v>
      </c>
      <c r="E309" s="158">
        <f t="shared" si="62"/>
        <v>0</v>
      </c>
      <c r="F309" s="157">
        <v>1</v>
      </c>
      <c r="G309" s="158">
        <v>0.02</v>
      </c>
    </row>
    <row r="310" spans="1:7" ht="24" customHeight="1" x14ac:dyDescent="0.25">
      <c r="A310" s="44" t="s">
        <v>100</v>
      </c>
      <c r="B310" s="220"/>
      <c r="C310" s="221">
        <v>1</v>
      </c>
      <c r="D310" s="222">
        <v>1</v>
      </c>
      <c r="E310" s="158">
        <f t="shared" si="62"/>
        <v>0</v>
      </c>
      <c r="F310" s="157">
        <v>1</v>
      </c>
      <c r="G310" s="158">
        <v>4.0000000000000001E-3</v>
      </c>
    </row>
    <row r="311" spans="1:7" ht="14.25" customHeight="1" x14ac:dyDescent="0.25">
      <c r="A311" s="44" t="s">
        <v>101</v>
      </c>
      <c r="B311" s="220"/>
      <c r="C311" s="221">
        <v>20</v>
      </c>
      <c r="D311" s="222">
        <v>0.5</v>
      </c>
      <c r="E311" s="158">
        <f t="shared" si="62"/>
        <v>0</v>
      </c>
      <c r="F311" s="157">
        <f>(252/365)</f>
        <v>0.69041095890410964</v>
      </c>
      <c r="G311" s="158">
        <v>0.24809999999999999</v>
      </c>
    </row>
    <row r="312" spans="1:7" ht="20.25" customHeight="1" x14ac:dyDescent="0.25">
      <c r="A312" s="44" t="s">
        <v>102</v>
      </c>
      <c r="B312" s="220"/>
      <c r="C312" s="221">
        <v>180</v>
      </c>
      <c r="D312" s="222">
        <v>0.5</v>
      </c>
      <c r="E312" s="158">
        <f t="shared" si="62"/>
        <v>0</v>
      </c>
      <c r="F312" s="157">
        <f>(252/365)</f>
        <v>0.69041095890410964</v>
      </c>
      <c r="G312" s="158">
        <v>3.282</v>
      </c>
    </row>
    <row r="313" spans="1:7" ht="24" customHeight="1" thickBot="1" x14ac:dyDescent="0.3">
      <c r="A313" s="53" t="s">
        <v>103</v>
      </c>
      <c r="B313" s="223"/>
      <c r="C313" s="224">
        <v>6</v>
      </c>
      <c r="D313" s="225">
        <v>1</v>
      </c>
      <c r="E313" s="160">
        <f t="shared" si="62"/>
        <v>0</v>
      </c>
      <c r="F313" s="159">
        <v>1</v>
      </c>
      <c r="G313" s="160">
        <v>1.32E-2</v>
      </c>
    </row>
    <row r="314" spans="1:7" ht="24" customHeight="1" thickBot="1" x14ac:dyDescent="0.3"/>
    <row r="315" spans="1:7" ht="24" customHeight="1" thickBot="1" x14ac:dyDescent="0.3">
      <c r="A315" s="240" t="s">
        <v>108</v>
      </c>
      <c r="B315" s="253"/>
      <c r="C315" s="253"/>
      <c r="D315" s="254"/>
    </row>
    <row r="316" spans="1:7" ht="24" customHeight="1" thickBot="1" x14ac:dyDescent="0.3">
      <c r="A316" s="255" t="s">
        <v>104</v>
      </c>
      <c r="B316" s="240" t="s">
        <v>145</v>
      </c>
      <c r="C316" s="253"/>
      <c r="D316" s="254"/>
    </row>
    <row r="317" spans="1:7" ht="26.25" customHeight="1" thickBot="1" x14ac:dyDescent="0.3">
      <c r="A317" s="256"/>
      <c r="B317" s="55" t="s">
        <v>105</v>
      </c>
      <c r="C317" s="54" t="s">
        <v>106</v>
      </c>
      <c r="D317" s="56" t="s">
        <v>306</v>
      </c>
    </row>
    <row r="318" spans="1:7" ht="24" customHeight="1" x14ac:dyDescent="0.25">
      <c r="A318" s="52" t="s">
        <v>20</v>
      </c>
      <c r="B318" s="57">
        <f t="shared" ref="B318:B329" si="63">E302</f>
        <v>0</v>
      </c>
      <c r="C318" s="57">
        <f t="shared" ref="C318:C329" si="64">E302</f>
        <v>0</v>
      </c>
      <c r="D318" s="161">
        <f t="shared" ref="D318:D329" si="65">G302</f>
        <v>20.712299999999999</v>
      </c>
    </row>
    <row r="319" spans="1:7" ht="24" customHeight="1" x14ac:dyDescent="0.25">
      <c r="A319" s="44" t="s">
        <v>93</v>
      </c>
      <c r="B319" s="58">
        <f t="shared" si="63"/>
        <v>0</v>
      </c>
      <c r="C319" s="58">
        <f t="shared" si="64"/>
        <v>0</v>
      </c>
      <c r="D319" s="162">
        <f t="shared" si="65"/>
        <v>1</v>
      </c>
    </row>
    <row r="320" spans="1:7" ht="24" customHeight="1" x14ac:dyDescent="0.25">
      <c r="A320" s="44" t="s">
        <v>94</v>
      </c>
      <c r="B320" s="58">
        <f t="shared" si="63"/>
        <v>0</v>
      </c>
      <c r="C320" s="58">
        <f t="shared" si="64"/>
        <v>0</v>
      </c>
      <c r="D320" s="162">
        <f t="shared" si="65"/>
        <v>1.7</v>
      </c>
    </row>
    <row r="321" spans="1:7" ht="24" customHeight="1" x14ac:dyDescent="0.25">
      <c r="A321" s="44" t="s">
        <v>95</v>
      </c>
      <c r="B321" s="58">
        <f t="shared" si="63"/>
        <v>0</v>
      </c>
      <c r="C321" s="58">
        <f t="shared" si="64"/>
        <v>0</v>
      </c>
      <c r="D321" s="162">
        <f t="shared" si="65"/>
        <v>3.4521000000000002</v>
      </c>
    </row>
    <row r="322" spans="1:7" ht="24" customHeight="1" x14ac:dyDescent="0.25">
      <c r="A322" s="44" t="s">
        <v>96</v>
      </c>
      <c r="B322" s="58">
        <f t="shared" si="63"/>
        <v>0</v>
      </c>
      <c r="C322" s="58">
        <f t="shared" si="64"/>
        <v>0</v>
      </c>
      <c r="D322" s="162">
        <f t="shared" si="65"/>
        <v>0.30630000000000002</v>
      </c>
    </row>
    <row r="323" spans="1:7" ht="24" customHeight="1" x14ac:dyDescent="0.25">
      <c r="A323" s="44" t="s">
        <v>97</v>
      </c>
      <c r="B323" s="58">
        <f t="shared" si="63"/>
        <v>0</v>
      </c>
      <c r="C323" s="58">
        <f t="shared" si="64"/>
        <v>0</v>
      </c>
      <c r="D323" s="162">
        <f t="shared" si="65"/>
        <v>4.1500000000000002E-2</v>
      </c>
    </row>
    <row r="324" spans="1:7" ht="24" customHeight="1" x14ac:dyDescent="0.25">
      <c r="A324" s="44" t="s">
        <v>98</v>
      </c>
      <c r="B324" s="58">
        <f t="shared" si="63"/>
        <v>0</v>
      </c>
      <c r="C324" s="58">
        <f t="shared" si="64"/>
        <v>0</v>
      </c>
      <c r="D324" s="162">
        <f t="shared" si="65"/>
        <v>4.8899999999999999E-2</v>
      </c>
    </row>
    <row r="325" spans="1:7" ht="24" customHeight="1" x14ac:dyDescent="0.25">
      <c r="A325" s="44" t="s">
        <v>99</v>
      </c>
      <c r="B325" s="58">
        <f t="shared" si="63"/>
        <v>0</v>
      </c>
      <c r="C325" s="58">
        <f t="shared" si="64"/>
        <v>0</v>
      </c>
      <c r="D325" s="162">
        <f t="shared" si="65"/>
        <v>0.02</v>
      </c>
    </row>
    <row r="326" spans="1:7" ht="24" customHeight="1" x14ac:dyDescent="0.25">
      <c r="A326" s="44" t="s">
        <v>100</v>
      </c>
      <c r="B326" s="58">
        <f t="shared" si="63"/>
        <v>0</v>
      </c>
      <c r="C326" s="58">
        <f t="shared" si="64"/>
        <v>0</v>
      </c>
      <c r="D326" s="162">
        <f t="shared" si="65"/>
        <v>4.0000000000000001E-3</v>
      </c>
    </row>
    <row r="327" spans="1:7" ht="24" customHeight="1" x14ac:dyDescent="0.25">
      <c r="A327" s="44" t="s">
        <v>101</v>
      </c>
      <c r="B327" s="58">
        <f t="shared" si="63"/>
        <v>0</v>
      </c>
      <c r="C327" s="58">
        <f t="shared" si="64"/>
        <v>0</v>
      </c>
      <c r="D327" s="162">
        <f t="shared" si="65"/>
        <v>0.24809999999999999</v>
      </c>
    </row>
    <row r="328" spans="1:7" ht="24" customHeight="1" x14ac:dyDescent="0.25">
      <c r="A328" s="44" t="s">
        <v>102</v>
      </c>
      <c r="B328" s="58">
        <f t="shared" si="63"/>
        <v>0</v>
      </c>
      <c r="C328" s="58">
        <f t="shared" si="64"/>
        <v>0</v>
      </c>
      <c r="D328" s="162">
        <f t="shared" si="65"/>
        <v>3.282</v>
      </c>
    </row>
    <row r="329" spans="1:7" ht="24" customHeight="1" thickBot="1" x14ac:dyDescent="0.3">
      <c r="A329" s="45" t="s">
        <v>103</v>
      </c>
      <c r="B329" s="59">
        <f t="shared" si="63"/>
        <v>0</v>
      </c>
      <c r="C329" s="59">
        <f t="shared" si="64"/>
        <v>0</v>
      </c>
      <c r="D329" s="163">
        <f t="shared" si="65"/>
        <v>1.32E-2</v>
      </c>
    </row>
    <row r="330" spans="1:7" ht="24" customHeight="1" thickBot="1" x14ac:dyDescent="0.3">
      <c r="A330" s="55" t="s">
        <v>107</v>
      </c>
      <c r="B330" s="60">
        <f>SUM(B318:B329)</f>
        <v>0</v>
      </c>
      <c r="C330" s="60">
        <f>SUM(C318:C329)</f>
        <v>0</v>
      </c>
      <c r="D330" s="61">
        <f>SUM(D318:D329)</f>
        <v>30.828400000000002</v>
      </c>
    </row>
    <row r="335" spans="1:7" ht="24" customHeight="1" x14ac:dyDescent="0.25">
      <c r="A335" s="238" t="s">
        <v>112</v>
      </c>
      <c r="B335" s="239"/>
      <c r="C335" s="239"/>
      <c r="D335" s="239"/>
      <c r="E335" s="239"/>
      <c r="F335" s="239"/>
      <c r="G335" s="239"/>
    </row>
    <row r="336" spans="1:7" ht="78" customHeight="1" x14ac:dyDescent="0.25">
      <c r="A336" s="234" t="s">
        <v>280</v>
      </c>
      <c r="B336" s="234"/>
      <c r="C336" s="234"/>
      <c r="D336" s="234"/>
      <c r="E336" s="234"/>
      <c r="F336" s="234"/>
      <c r="G336" s="234"/>
    </row>
    <row r="337" spans="1:5" ht="24" customHeight="1" thickBot="1" x14ac:dyDescent="0.3"/>
    <row r="338" spans="1:5" ht="24" customHeight="1" thickBot="1" x14ac:dyDescent="0.3">
      <c r="A338" s="230" t="s">
        <v>86</v>
      </c>
      <c r="B338" s="231"/>
      <c r="C338" s="231"/>
      <c r="D338" s="232"/>
    </row>
    <row r="339" spans="1:5" ht="24" customHeight="1" x14ac:dyDescent="0.25">
      <c r="A339" s="25" t="s">
        <v>3</v>
      </c>
      <c r="B339" s="26" t="s">
        <v>1</v>
      </c>
      <c r="C339" s="26" t="s">
        <v>85</v>
      </c>
      <c r="D339" s="28" t="s">
        <v>84</v>
      </c>
    </row>
    <row r="340" spans="1:5" ht="24" customHeight="1" x14ac:dyDescent="0.25">
      <c r="A340" s="13" t="str">
        <f>$A$71</f>
        <v>Téc. em info. Nível I (40h semanais)</v>
      </c>
      <c r="B340" s="14">
        <f>G71+E205+E285</f>
        <v>2853.0532686885554</v>
      </c>
      <c r="C340" s="35">
        <v>30</v>
      </c>
      <c r="D340" s="15">
        <f t="shared" ref="D340:D341" si="66">B340/C340</f>
        <v>95.101775622951848</v>
      </c>
    </row>
    <row r="341" spans="1:5" ht="24" customHeight="1" thickBot="1" x14ac:dyDescent="0.3">
      <c r="A341" s="16" t="str">
        <f>$A$72</f>
        <v>Téc. em info. Nível II (40h semanais)</v>
      </c>
      <c r="B341" s="8">
        <f>G72+E206+E286</f>
        <v>4641.5374044232785</v>
      </c>
      <c r="C341" s="36">
        <v>30</v>
      </c>
      <c r="D341" s="5">
        <f t="shared" si="66"/>
        <v>154.71791348077596</v>
      </c>
    </row>
    <row r="342" spans="1:5" ht="24" customHeight="1" thickBot="1" x14ac:dyDescent="0.3">
      <c r="A342" s="16" t="str">
        <f>$A$73</f>
        <v>Téc. em info. Nível III (40h semanais)</v>
      </c>
      <c r="B342" s="8">
        <f>G73+E207+E287</f>
        <v>7686.3755071557507</v>
      </c>
      <c r="C342" s="36">
        <v>30</v>
      </c>
      <c r="D342" s="5">
        <f t="shared" ref="D342" si="67">B342/C342</f>
        <v>256.21251690519171</v>
      </c>
    </row>
    <row r="343" spans="1:5" ht="28.5" customHeight="1" thickBot="1" x14ac:dyDescent="0.3"/>
    <row r="344" spans="1:5" ht="24" customHeight="1" thickBot="1" x14ac:dyDescent="0.3">
      <c r="A344" s="250" t="s">
        <v>112</v>
      </c>
      <c r="B344" s="251"/>
      <c r="C344" s="251"/>
      <c r="D344" s="251"/>
      <c r="E344" s="252"/>
    </row>
    <row r="345" spans="1:5" ht="33.75" customHeight="1" x14ac:dyDescent="0.25">
      <c r="A345" s="25" t="s">
        <v>3</v>
      </c>
      <c r="B345" s="26" t="s">
        <v>84</v>
      </c>
      <c r="C345" s="27" t="s">
        <v>109</v>
      </c>
      <c r="D345" s="26" t="s">
        <v>110</v>
      </c>
      <c r="E345" s="169" t="s">
        <v>111</v>
      </c>
    </row>
    <row r="346" spans="1:5" ht="24" customHeight="1" x14ac:dyDescent="0.25">
      <c r="A346" s="19" t="str">
        <f>$A$71</f>
        <v>Téc. em info. Nível I (40h semanais)</v>
      </c>
      <c r="B346" s="11">
        <f>D340</f>
        <v>95.101775622951848</v>
      </c>
      <c r="C346" s="176">
        <f>$D$330</f>
        <v>30.828400000000002</v>
      </c>
      <c r="D346" s="11">
        <f t="shared" ref="D346:D347" si="68">B346*C346</f>
        <v>2931.8355796146088</v>
      </c>
      <c r="E346" s="12">
        <f t="shared" ref="E346:E347" si="69">D346/12</f>
        <v>244.31963163455075</v>
      </c>
    </row>
    <row r="347" spans="1:5" ht="24" customHeight="1" x14ac:dyDescent="0.25">
      <c r="A347" s="19" t="str">
        <f>$A$72</f>
        <v>Téc. em info. Nível II (40h semanais)</v>
      </c>
      <c r="B347" s="11">
        <f>D341</f>
        <v>154.71791348077596</v>
      </c>
      <c r="C347" s="176">
        <f t="shared" ref="C347:C348" si="70">$D$330</f>
        <v>30.828400000000002</v>
      </c>
      <c r="D347" s="11">
        <f t="shared" si="68"/>
        <v>4769.705723950754</v>
      </c>
      <c r="E347" s="12">
        <f t="shared" si="69"/>
        <v>397.47547699589614</v>
      </c>
    </row>
    <row r="348" spans="1:5" ht="24" customHeight="1" thickBot="1" x14ac:dyDescent="0.3">
      <c r="A348" s="172" t="str">
        <f>$A$73</f>
        <v>Téc. em info. Nível III (40h semanais)</v>
      </c>
      <c r="B348" s="173">
        <f>D342</f>
        <v>256.21251690519171</v>
      </c>
      <c r="C348" s="174">
        <f t="shared" si="70"/>
        <v>30.828400000000002</v>
      </c>
      <c r="D348" s="173">
        <f t="shared" ref="D348" si="71">B348*C348</f>
        <v>7898.6219561600128</v>
      </c>
      <c r="E348" s="175">
        <f t="shared" ref="E348" si="72">D348/12</f>
        <v>658.21849634666773</v>
      </c>
    </row>
    <row r="353" spans="1:7" ht="24" customHeight="1" x14ac:dyDescent="0.25">
      <c r="A353" s="248" t="s">
        <v>301</v>
      </c>
      <c r="B353" s="249"/>
      <c r="C353" s="249"/>
      <c r="D353" s="249"/>
      <c r="E353" s="249"/>
      <c r="F353" s="249"/>
      <c r="G353" s="249"/>
    </row>
    <row r="354" spans="1:7" ht="119.25" customHeight="1" x14ac:dyDescent="0.25">
      <c r="A354" s="234" t="s">
        <v>271</v>
      </c>
      <c r="B354" s="234"/>
      <c r="C354" s="234"/>
      <c r="D354" s="234"/>
      <c r="E354" s="234"/>
      <c r="F354" s="234"/>
      <c r="G354" s="234"/>
    </row>
    <row r="355" spans="1:7" ht="22.5" customHeight="1" thickBot="1" x14ac:dyDescent="0.3"/>
    <row r="356" spans="1:7" ht="22.5" customHeight="1" thickBot="1" x14ac:dyDescent="0.3">
      <c r="A356" s="230" t="s">
        <v>115</v>
      </c>
      <c r="B356" s="231"/>
      <c r="C356" s="231"/>
      <c r="D356" s="232"/>
    </row>
    <row r="357" spans="1:7" ht="22.5" customHeight="1" thickBot="1" x14ac:dyDescent="0.3">
      <c r="A357" s="25" t="s">
        <v>3</v>
      </c>
      <c r="B357" s="26" t="s">
        <v>1</v>
      </c>
      <c r="C357" s="26" t="s">
        <v>114</v>
      </c>
      <c r="D357" s="28" t="s">
        <v>4</v>
      </c>
    </row>
    <row r="358" spans="1:7" ht="22.5" customHeight="1" x14ac:dyDescent="0.25">
      <c r="A358" s="6" t="s">
        <v>148</v>
      </c>
      <c r="B358" s="110" t="e">
        <f>#REF!+#REF!+#REF!</f>
        <v>#REF!</v>
      </c>
      <c r="C358" s="216">
        <v>220</v>
      </c>
      <c r="D358" s="210" t="e">
        <f>B358/C358</f>
        <v>#REF!</v>
      </c>
    </row>
    <row r="359" spans="1:7" ht="24" customHeight="1" x14ac:dyDescent="0.25">
      <c r="A359" s="10" t="s">
        <v>151</v>
      </c>
      <c r="B359" s="37" t="e">
        <f>#REF!+#REF!+#REF!</f>
        <v>#REF!</v>
      </c>
      <c r="C359" s="193">
        <f>C358</f>
        <v>220</v>
      </c>
      <c r="D359" s="39" t="e">
        <f t="shared" ref="D359:D360" si="73">B359/C359</f>
        <v>#REF!</v>
      </c>
    </row>
    <row r="360" spans="1:7" ht="24" customHeight="1" thickBot="1" x14ac:dyDescent="0.3">
      <c r="A360" s="16" t="s">
        <v>153</v>
      </c>
      <c r="B360" s="38" t="e">
        <f>#REF!+#REF!+#REF!</f>
        <v>#REF!</v>
      </c>
      <c r="C360" s="146">
        <f>C359</f>
        <v>220</v>
      </c>
      <c r="D360" s="24" t="e">
        <f t="shared" si="73"/>
        <v>#REF!</v>
      </c>
    </row>
    <row r="361" spans="1:7" ht="15.75" thickBot="1" x14ac:dyDescent="0.3"/>
    <row r="362" spans="1:7" ht="24" customHeight="1" thickBot="1" x14ac:dyDescent="0.3">
      <c r="A362" s="241" t="s">
        <v>113</v>
      </c>
      <c r="B362" s="242"/>
      <c r="C362" s="242"/>
      <c r="D362" s="243"/>
    </row>
    <row r="363" spans="1:7" ht="30" customHeight="1" thickBot="1" x14ac:dyDescent="0.3">
      <c r="A363" s="20" t="s">
        <v>3</v>
      </c>
      <c r="B363" s="21" t="s">
        <v>116</v>
      </c>
      <c r="C363" s="54" t="s">
        <v>117</v>
      </c>
      <c r="D363" s="22" t="s">
        <v>4</v>
      </c>
    </row>
    <row r="364" spans="1:7" ht="24" customHeight="1" x14ac:dyDescent="0.25">
      <c r="A364" s="6" t="s">
        <v>148</v>
      </c>
      <c r="B364" s="110" t="e">
        <f>D358</f>
        <v>#REF!</v>
      </c>
      <c r="C364" s="216">
        <v>15</v>
      </c>
      <c r="D364" s="210" t="e">
        <f>B364*C364</f>
        <v>#REF!</v>
      </c>
    </row>
    <row r="365" spans="1:7" ht="24" customHeight="1" x14ac:dyDescent="0.25">
      <c r="A365" s="10" t="s">
        <v>151</v>
      </c>
      <c r="B365" s="37" t="e">
        <f t="shared" ref="B365:B366" si="74">D359</f>
        <v>#REF!</v>
      </c>
      <c r="C365" s="193">
        <v>15</v>
      </c>
      <c r="D365" s="39" t="e">
        <f t="shared" ref="D365:D366" si="75">B365*C365</f>
        <v>#REF!</v>
      </c>
    </row>
    <row r="366" spans="1:7" ht="24" customHeight="1" thickBot="1" x14ac:dyDescent="0.3">
      <c r="A366" s="16" t="s">
        <v>153</v>
      </c>
      <c r="B366" s="38" t="e">
        <f t="shared" si="74"/>
        <v>#REF!</v>
      </c>
      <c r="C366" s="146">
        <v>22</v>
      </c>
      <c r="D366" s="24" t="e">
        <f t="shared" si="75"/>
        <v>#REF!</v>
      </c>
    </row>
    <row r="370" spans="1:7" ht="24" customHeight="1" x14ac:dyDescent="0.25">
      <c r="A370" s="235" t="s">
        <v>83</v>
      </c>
      <c r="B370" s="235"/>
      <c r="C370" s="235"/>
      <c r="D370" s="235"/>
      <c r="E370" s="235"/>
      <c r="F370" s="235"/>
      <c r="G370" s="235"/>
    </row>
    <row r="371" spans="1:7" ht="12.75" customHeight="1" thickBot="1" x14ac:dyDescent="0.3"/>
    <row r="372" spans="1:7" ht="24" customHeight="1" thickBot="1" x14ac:dyDescent="0.3">
      <c r="A372" s="230" t="s">
        <v>83</v>
      </c>
      <c r="B372" s="231"/>
      <c r="C372" s="231"/>
      <c r="D372" s="232"/>
    </row>
    <row r="373" spans="1:7" ht="24" customHeight="1" x14ac:dyDescent="0.25">
      <c r="A373" s="25" t="s">
        <v>3</v>
      </c>
      <c r="B373" s="26" t="s">
        <v>118</v>
      </c>
      <c r="C373" s="26" t="s">
        <v>119</v>
      </c>
      <c r="D373" s="28" t="s">
        <v>16</v>
      </c>
    </row>
    <row r="374" spans="1:7" ht="24" customHeight="1" x14ac:dyDescent="0.25">
      <c r="A374" s="13" t="str">
        <f>$A$71</f>
        <v>Téc. em info. Nível I (40h semanais)</v>
      </c>
      <c r="B374" s="34">
        <f>E346</f>
        <v>244.31963163455075</v>
      </c>
      <c r="C374" s="34"/>
      <c r="D374" s="23">
        <f t="shared" ref="D374:D375" si="76">B374+C374</f>
        <v>244.31963163455075</v>
      </c>
    </row>
    <row r="375" spans="1:7" ht="24" customHeight="1" thickBot="1" x14ac:dyDescent="0.3">
      <c r="A375" s="16" t="str">
        <f>$A$72</f>
        <v>Téc. em info. Nível II (40h semanais)</v>
      </c>
      <c r="B375" s="38">
        <f>E347</f>
        <v>397.47547699589614</v>
      </c>
      <c r="C375" s="146"/>
      <c r="D375" s="24">
        <f t="shared" si="76"/>
        <v>397.47547699589614</v>
      </c>
    </row>
    <row r="376" spans="1:7" ht="24" customHeight="1" thickBot="1" x14ac:dyDescent="0.3">
      <c r="A376" s="16" t="str">
        <f>$A$73</f>
        <v>Téc. em info. Nível III (40h semanais)</v>
      </c>
      <c r="B376" s="38">
        <f>E348</f>
        <v>658.21849634666773</v>
      </c>
      <c r="C376" s="146"/>
      <c r="D376" s="24">
        <f t="shared" ref="D376" si="77">B376+C376</f>
        <v>658.21849634666773</v>
      </c>
    </row>
    <row r="377" spans="1:7" ht="11.25" customHeight="1" x14ac:dyDescent="0.25"/>
    <row r="378" spans="1:7" ht="24" customHeight="1" x14ac:dyDescent="0.25">
      <c r="A378" s="247" t="s">
        <v>302</v>
      </c>
      <c r="B378" s="247"/>
      <c r="C378" s="247"/>
      <c r="D378" s="247"/>
      <c r="E378" s="247"/>
      <c r="F378" s="247"/>
      <c r="G378" s="247"/>
    </row>
    <row r="379" spans="1:7" ht="8.25" customHeight="1" thickBot="1" x14ac:dyDescent="0.3">
      <c r="A379" s="18"/>
      <c r="B379" s="18"/>
      <c r="C379" s="18"/>
      <c r="E379" s="18"/>
    </row>
    <row r="380" spans="1:7" ht="24" customHeight="1" thickBot="1" x14ac:dyDescent="0.3">
      <c r="A380" s="265" t="s">
        <v>165</v>
      </c>
      <c r="B380" s="266"/>
      <c r="C380" s="266"/>
      <c r="D380" s="267"/>
      <c r="E380" s="65"/>
    </row>
    <row r="381" spans="1:7" ht="24" customHeight="1" thickBot="1" x14ac:dyDescent="0.3">
      <c r="A381" s="66" t="s">
        <v>166</v>
      </c>
      <c r="B381" s="67" t="s">
        <v>167</v>
      </c>
      <c r="C381" s="67" t="s">
        <v>168</v>
      </c>
      <c r="D381" s="68" t="s">
        <v>4</v>
      </c>
    </row>
    <row r="382" spans="1:7" ht="24" customHeight="1" x14ac:dyDescent="0.25">
      <c r="A382" s="69" t="s">
        <v>169</v>
      </c>
      <c r="B382" s="70"/>
      <c r="C382" s="71"/>
      <c r="D382" s="72"/>
    </row>
    <row r="383" spans="1:7" ht="24" customHeight="1" x14ac:dyDescent="0.25">
      <c r="A383" s="73" t="s">
        <v>170</v>
      </c>
      <c r="B383" s="74"/>
      <c r="C383" s="75"/>
      <c r="D383" s="76"/>
    </row>
    <row r="384" spans="1:7" ht="24" customHeight="1" x14ac:dyDescent="0.25">
      <c r="A384" s="73" t="s">
        <v>171</v>
      </c>
      <c r="B384" s="74"/>
      <c r="C384" s="75"/>
      <c r="D384" s="76"/>
    </row>
    <row r="385" spans="1:6" ht="24" customHeight="1" thickBot="1" x14ac:dyDescent="0.3">
      <c r="A385" s="73" t="s">
        <v>272</v>
      </c>
      <c r="B385" s="74"/>
      <c r="C385" s="75"/>
      <c r="D385" s="76"/>
    </row>
    <row r="386" spans="1:6" ht="24" customHeight="1" thickBot="1" x14ac:dyDescent="0.3">
      <c r="A386" s="265" t="s">
        <v>172</v>
      </c>
      <c r="B386" s="266"/>
      <c r="C386" s="267"/>
      <c r="D386" s="77"/>
    </row>
    <row r="387" spans="1:6" ht="12.75" customHeight="1" thickBot="1" x14ac:dyDescent="0.3">
      <c r="A387" s="78"/>
      <c r="B387" s="79"/>
      <c r="C387" s="79"/>
      <c r="D387" s="79"/>
      <c r="E387" s="80"/>
    </row>
    <row r="388" spans="1:6" ht="24" customHeight="1" thickBot="1" x14ac:dyDescent="0.3">
      <c r="A388" s="265" t="s">
        <v>173</v>
      </c>
      <c r="B388" s="266"/>
      <c r="C388" s="267"/>
      <c r="D388" s="81"/>
      <c r="E388" s="81"/>
    </row>
    <row r="389" spans="1:6" ht="24" customHeight="1" x14ac:dyDescent="0.25">
      <c r="A389" s="82" t="s">
        <v>3</v>
      </c>
      <c r="B389" s="83" t="s">
        <v>110</v>
      </c>
      <c r="C389" s="84" t="s">
        <v>174</v>
      </c>
      <c r="D389" s="81"/>
      <c r="E389" s="81"/>
    </row>
    <row r="390" spans="1:6" ht="24" customHeight="1" thickBot="1" x14ac:dyDescent="0.3">
      <c r="A390" s="13" t="s">
        <v>294</v>
      </c>
      <c r="B390" s="85"/>
      <c r="C390" s="86"/>
      <c r="D390" s="79"/>
      <c r="E390" s="87"/>
    </row>
    <row r="391" spans="1:6" ht="24" customHeight="1" thickBot="1" x14ac:dyDescent="0.3">
      <c r="A391" s="16" t="s">
        <v>295</v>
      </c>
      <c r="B391" s="85"/>
      <c r="C391" s="86"/>
      <c r="D391" s="79"/>
      <c r="E391" s="87"/>
    </row>
    <row r="392" spans="1:6" ht="24" customHeight="1" thickBot="1" x14ac:dyDescent="0.3">
      <c r="A392" s="16" t="s">
        <v>296</v>
      </c>
      <c r="B392" s="85"/>
      <c r="C392" s="86"/>
      <c r="D392" s="79"/>
      <c r="E392" s="87"/>
    </row>
    <row r="393" spans="1:6" ht="24" customHeight="1" thickBot="1" x14ac:dyDescent="0.3">
      <c r="A393" s="78"/>
      <c r="B393" s="79"/>
      <c r="C393" s="79"/>
      <c r="D393" s="79"/>
      <c r="E393" s="78"/>
    </row>
    <row r="394" spans="1:6" ht="24" customHeight="1" thickBot="1" x14ac:dyDescent="0.3">
      <c r="A394" s="268" t="s">
        <v>265</v>
      </c>
      <c r="B394" s="269"/>
      <c r="C394" s="269"/>
      <c r="D394" s="269"/>
      <c r="E394" s="269"/>
      <c r="F394" s="270"/>
    </row>
    <row r="395" spans="1:6" ht="41.25" customHeight="1" thickBot="1" x14ac:dyDescent="0.3">
      <c r="A395" s="88" t="s">
        <v>175</v>
      </c>
      <c r="B395" s="89" t="s">
        <v>176</v>
      </c>
      <c r="C395" s="90" t="s">
        <v>167</v>
      </c>
      <c r="D395" s="90" t="s">
        <v>266</v>
      </c>
      <c r="E395" s="90" t="s">
        <v>177</v>
      </c>
      <c r="F395" s="22" t="s">
        <v>305</v>
      </c>
    </row>
    <row r="396" spans="1:6" ht="24" customHeight="1" thickBot="1" x14ac:dyDescent="0.3">
      <c r="A396" s="139"/>
      <c r="B396" s="91"/>
      <c r="C396" s="92"/>
      <c r="D396" s="93"/>
      <c r="E396" s="94"/>
      <c r="F396" s="95"/>
    </row>
    <row r="397" spans="1:6" ht="24" customHeight="1" thickBot="1" x14ac:dyDescent="0.3">
      <c r="A397" s="271" t="s">
        <v>178</v>
      </c>
      <c r="B397" s="272"/>
      <c r="C397" s="272"/>
      <c r="D397" s="273"/>
      <c r="E397" s="96"/>
      <c r="F397" s="97"/>
    </row>
    <row r="398" spans="1:6" ht="24" customHeight="1" thickBot="1" x14ac:dyDescent="0.3">
      <c r="A398" s="78"/>
      <c r="B398" s="79"/>
      <c r="C398" s="79"/>
      <c r="D398" s="79"/>
      <c r="E398" s="78"/>
    </row>
    <row r="399" spans="1:6" ht="24" customHeight="1" thickBot="1" x14ac:dyDescent="0.3">
      <c r="A399" s="274" t="s">
        <v>179</v>
      </c>
      <c r="B399" s="275"/>
      <c r="C399" s="275"/>
      <c r="D399" s="276"/>
    </row>
    <row r="400" spans="1:6" ht="27.75" customHeight="1" thickBot="1" x14ac:dyDescent="0.3">
      <c r="A400" s="98" t="s">
        <v>3</v>
      </c>
      <c r="B400" s="99" t="s">
        <v>110</v>
      </c>
      <c r="C400" s="99" t="s">
        <v>111</v>
      </c>
      <c r="D400" s="100" t="s">
        <v>180</v>
      </c>
    </row>
    <row r="401" spans="1:7" ht="24" customHeight="1" x14ac:dyDescent="0.25">
      <c r="A401" s="13" t="s">
        <v>294</v>
      </c>
      <c r="B401" s="101"/>
      <c r="C401" s="101"/>
      <c r="D401" s="102"/>
    </row>
    <row r="402" spans="1:7" ht="24" customHeight="1" thickBot="1" x14ac:dyDescent="0.3">
      <c r="A402" s="16" t="s">
        <v>295</v>
      </c>
      <c r="B402" s="85"/>
      <c r="C402" s="85"/>
      <c r="D402" s="103"/>
    </row>
    <row r="403" spans="1:7" ht="24" customHeight="1" thickBot="1" x14ac:dyDescent="0.3">
      <c r="A403" s="16" t="s">
        <v>296</v>
      </c>
      <c r="B403" s="85"/>
      <c r="C403" s="85"/>
      <c r="D403" s="103"/>
    </row>
    <row r="404" spans="1:7" ht="24" customHeight="1" thickBot="1" x14ac:dyDescent="0.3"/>
    <row r="405" spans="1:7" ht="24" customHeight="1" thickBot="1" x14ac:dyDescent="0.3">
      <c r="A405" s="244" t="s">
        <v>120</v>
      </c>
      <c r="B405" s="245"/>
      <c r="C405" s="245"/>
      <c r="D405" s="246"/>
    </row>
    <row r="406" spans="1:7" ht="39.75" customHeight="1" x14ac:dyDescent="0.25">
      <c r="A406" s="104" t="s">
        <v>3</v>
      </c>
      <c r="B406" s="105" t="s">
        <v>181</v>
      </c>
      <c r="C406" s="105" t="s">
        <v>182</v>
      </c>
      <c r="D406" s="106" t="s">
        <v>4</v>
      </c>
    </row>
    <row r="407" spans="1:7" ht="24" customHeight="1" x14ac:dyDescent="0.25">
      <c r="A407" s="13" t="s">
        <v>294</v>
      </c>
      <c r="B407" s="164">
        <f>C390</f>
        <v>0</v>
      </c>
      <c r="C407" s="164">
        <f>D401</f>
        <v>0</v>
      </c>
      <c r="D407" s="102">
        <f t="shared" ref="D407:D408" si="78">SUM(B407:C407)</f>
        <v>0</v>
      </c>
    </row>
    <row r="408" spans="1:7" ht="24" customHeight="1" thickBot="1" x14ac:dyDescent="0.3">
      <c r="A408" s="16" t="s">
        <v>295</v>
      </c>
      <c r="B408" s="165">
        <f>C391</f>
        <v>0</v>
      </c>
      <c r="C408" s="165">
        <f>D402</f>
        <v>0</v>
      </c>
      <c r="D408" s="103">
        <f t="shared" si="78"/>
        <v>0</v>
      </c>
    </row>
    <row r="409" spans="1:7" ht="24" customHeight="1" thickBot="1" x14ac:dyDescent="0.3">
      <c r="A409" s="16" t="s">
        <v>296</v>
      </c>
      <c r="B409" s="165">
        <f>C392</f>
        <v>0</v>
      </c>
      <c r="C409" s="165">
        <f>D403</f>
        <v>0</v>
      </c>
      <c r="D409" s="103">
        <f t="shared" ref="D409" si="79">SUM(B409:C409)</f>
        <v>0</v>
      </c>
    </row>
    <row r="412" spans="1:7" ht="12" customHeight="1" x14ac:dyDescent="0.25"/>
    <row r="413" spans="1:7" ht="24" customHeight="1" x14ac:dyDescent="0.25">
      <c r="A413" s="235" t="s">
        <v>121</v>
      </c>
      <c r="B413" s="235"/>
      <c r="C413" s="235"/>
      <c r="D413" s="235"/>
      <c r="E413" s="235"/>
      <c r="F413" s="235"/>
      <c r="G413" s="235"/>
    </row>
    <row r="414" spans="1:7" ht="24" customHeight="1" thickBot="1" x14ac:dyDescent="0.3">
      <c r="A414" s="263"/>
      <c r="B414" s="263"/>
      <c r="C414" s="263"/>
      <c r="D414" s="263"/>
      <c r="E414" s="263"/>
      <c r="F414" s="263"/>
    </row>
    <row r="415" spans="1:7" ht="21.75" customHeight="1" thickBot="1" x14ac:dyDescent="0.3">
      <c r="A415" s="264" t="s">
        <v>159</v>
      </c>
      <c r="B415" s="287"/>
      <c r="C415" s="291" t="s">
        <v>308</v>
      </c>
      <c r="D415" s="290"/>
      <c r="E415" s="107"/>
      <c r="F415" s="107"/>
    </row>
    <row r="416" spans="1:7" ht="24" customHeight="1" thickBot="1" x14ac:dyDescent="0.3">
      <c r="A416" s="108" t="s">
        <v>160</v>
      </c>
      <c r="B416" s="288"/>
      <c r="C416" s="291" t="s">
        <v>309</v>
      </c>
      <c r="D416" s="290"/>
      <c r="E416" s="107"/>
      <c r="F416" s="107"/>
    </row>
    <row r="417" spans="1:7" ht="24" customHeight="1" thickBot="1" x14ac:dyDescent="0.3">
      <c r="A417" s="108" t="s">
        <v>161</v>
      </c>
      <c r="B417" s="288">
        <f>D419</f>
        <v>0</v>
      </c>
      <c r="C417" s="291" t="s">
        <v>310</v>
      </c>
      <c r="D417" s="290"/>
      <c r="E417" s="107"/>
      <c r="F417" s="107"/>
    </row>
    <row r="418" spans="1:7" ht="24" customHeight="1" thickBot="1" x14ac:dyDescent="0.3">
      <c r="A418" s="109" t="s">
        <v>162</v>
      </c>
      <c r="B418" s="289"/>
      <c r="C418" s="291" t="s">
        <v>311</v>
      </c>
      <c r="D418" s="290"/>
      <c r="E418" s="107"/>
      <c r="F418" s="107"/>
    </row>
    <row r="419" spans="1:7" ht="24" customHeight="1" thickBot="1" x14ac:dyDescent="0.3">
      <c r="C419" s="291" t="s">
        <v>312</v>
      </c>
      <c r="D419" s="290">
        <f>SUM(D415:D418)</f>
        <v>0</v>
      </c>
    </row>
    <row r="420" spans="1:7" ht="24" customHeight="1" thickBot="1" x14ac:dyDescent="0.3">
      <c r="A420" s="230" t="s">
        <v>121</v>
      </c>
      <c r="B420" s="231"/>
      <c r="C420" s="231"/>
      <c r="D420" s="232"/>
    </row>
    <row r="421" spans="1:7" ht="24" customHeight="1" x14ac:dyDescent="0.25">
      <c r="A421" s="25" t="s">
        <v>3</v>
      </c>
      <c r="B421" s="26" t="s">
        <v>1</v>
      </c>
      <c r="C421" s="26" t="s">
        <v>2</v>
      </c>
      <c r="D421" s="28" t="s">
        <v>4</v>
      </c>
    </row>
    <row r="422" spans="1:7" ht="24" customHeight="1" x14ac:dyDescent="0.25">
      <c r="A422" s="13" t="str">
        <f>$A$71</f>
        <v>Téc. em info. Nível I (40h semanais)</v>
      </c>
      <c r="B422" s="166">
        <f>G71+E205+E285+D374+D407</f>
        <v>3097.372900323106</v>
      </c>
      <c r="C422" s="167">
        <f>((1+$B$416)/(1-$B$417-$B$418))-1</f>
        <v>0</v>
      </c>
      <c r="D422" s="23">
        <f t="shared" ref="D422:D423" si="80">B422*C422</f>
        <v>0</v>
      </c>
    </row>
    <row r="423" spans="1:7" ht="24" customHeight="1" thickBot="1" x14ac:dyDescent="0.3">
      <c r="A423" s="16" t="str">
        <f>$A$72</f>
        <v>Téc. em info. Nível II (40h semanais)</v>
      </c>
      <c r="B423" s="168">
        <f>G72+E206+E286+D375+D408</f>
        <v>5039.0128814191748</v>
      </c>
      <c r="C423" s="143">
        <f>((1+$B$416)/(1-$B$417-$B$418))-1</f>
        <v>0</v>
      </c>
      <c r="D423" s="24">
        <f t="shared" si="80"/>
        <v>0</v>
      </c>
    </row>
    <row r="424" spans="1:7" ht="24" customHeight="1" thickBot="1" x14ac:dyDescent="0.3">
      <c r="A424" s="16" t="str">
        <f>$A$73</f>
        <v>Téc. em info. Nível III (40h semanais)</v>
      </c>
      <c r="B424" s="168">
        <f>G73+E207+E287+D376+D409</f>
        <v>8344.5940035024178</v>
      </c>
      <c r="C424" s="143">
        <f>((1+$B$416)/(1-$B$417-$B$418))-1</f>
        <v>0</v>
      </c>
      <c r="D424" s="24">
        <f t="shared" ref="D424" si="81">B424*C424</f>
        <v>0</v>
      </c>
    </row>
    <row r="425" spans="1:7" ht="12.75" customHeight="1" x14ac:dyDescent="0.25"/>
    <row r="426" spans="1:7" ht="24" customHeight="1" x14ac:dyDescent="0.25">
      <c r="A426" s="247" t="s">
        <v>303</v>
      </c>
      <c r="B426" s="247"/>
      <c r="C426" s="247"/>
      <c r="D426" s="247"/>
      <c r="E426" s="247"/>
      <c r="F426" s="247"/>
      <c r="G426" s="247"/>
    </row>
    <row r="427" spans="1:7" ht="33" customHeight="1" x14ac:dyDescent="0.25">
      <c r="A427" s="233" t="s">
        <v>267</v>
      </c>
      <c r="B427" s="233"/>
      <c r="C427" s="233"/>
      <c r="D427" s="233"/>
      <c r="E427" s="233"/>
      <c r="F427" s="233"/>
    </row>
    <row r="428" spans="1:7" ht="10.5" customHeight="1" thickBot="1" x14ac:dyDescent="0.3"/>
    <row r="429" spans="1:7" ht="24" customHeight="1" thickBot="1" x14ac:dyDescent="0.3">
      <c r="A429" s="227" t="s">
        <v>123</v>
      </c>
      <c r="B429" s="228"/>
      <c r="C429" s="228"/>
      <c r="D429" s="229"/>
    </row>
    <row r="430" spans="1:7" ht="24" customHeight="1" thickBot="1" x14ac:dyDescent="0.3">
      <c r="A430" s="62" t="s">
        <v>3</v>
      </c>
      <c r="B430" s="63" t="s">
        <v>1</v>
      </c>
      <c r="C430" s="63" t="s">
        <v>122</v>
      </c>
      <c r="D430" s="64" t="s">
        <v>4</v>
      </c>
    </row>
    <row r="431" spans="1:7" ht="12.75" customHeight="1" x14ac:dyDescent="0.25">
      <c r="A431" s="6" t="s">
        <v>149</v>
      </c>
      <c r="B431" s="110"/>
      <c r="C431" s="216">
        <v>40</v>
      </c>
      <c r="D431" s="210">
        <f>B431/C431</f>
        <v>0</v>
      </c>
    </row>
    <row r="432" spans="1:7" ht="12.75" customHeight="1" x14ac:dyDescent="0.25">
      <c r="A432" s="10" t="s">
        <v>150</v>
      </c>
      <c r="B432" s="37"/>
      <c r="C432" s="193">
        <f>C431</f>
        <v>40</v>
      </c>
      <c r="D432" s="39">
        <f t="shared" ref="D432:D433" si="82">B432/C432</f>
        <v>0</v>
      </c>
    </row>
    <row r="433" spans="1:7" ht="10.5" customHeight="1" thickBot="1" x14ac:dyDescent="0.3">
      <c r="A433" s="16" t="s">
        <v>154</v>
      </c>
      <c r="B433" s="38"/>
      <c r="C433" s="146">
        <f>C432</f>
        <v>40</v>
      </c>
      <c r="D433" s="24">
        <f t="shared" si="82"/>
        <v>0</v>
      </c>
    </row>
    <row r="435" spans="1:7" ht="24" customHeight="1" x14ac:dyDescent="0.25">
      <c r="A435" s="235" t="s">
        <v>163</v>
      </c>
      <c r="B435" s="235"/>
      <c r="C435" s="235"/>
      <c r="D435" s="235"/>
      <c r="E435" s="235"/>
      <c r="F435" s="235"/>
      <c r="G435" s="235"/>
    </row>
    <row r="436" spans="1:7" ht="24" customHeight="1" thickBot="1" x14ac:dyDescent="0.3"/>
    <row r="437" spans="1:7" ht="24" customHeight="1" thickBot="1" x14ac:dyDescent="0.3">
      <c r="A437" s="241" t="s">
        <v>164</v>
      </c>
      <c r="B437" s="242"/>
      <c r="C437" s="242"/>
      <c r="D437" s="243"/>
    </row>
    <row r="438" spans="1:7" ht="34.5" customHeight="1" thickBot="1" x14ac:dyDescent="0.3">
      <c r="A438" s="111" t="s">
        <v>124</v>
      </c>
      <c r="B438" s="17" t="str">
        <f>$A$71</f>
        <v>Téc. em info. Nível I (40h semanais)</v>
      </c>
      <c r="C438" s="17" t="str">
        <f>$A$72</f>
        <v>Téc. em info. Nível II (40h semanais)</v>
      </c>
      <c r="D438" s="41" t="str">
        <f>$A$73</f>
        <v>Téc. em info. Nível III (40h semanais)</v>
      </c>
    </row>
    <row r="439" spans="1:7" ht="32.1" customHeight="1" x14ac:dyDescent="0.25">
      <c r="A439" s="52" t="s">
        <v>125</v>
      </c>
      <c r="B439" s="110">
        <f>G71</f>
        <v>1463.56</v>
      </c>
      <c r="C439" s="110">
        <f>G72</f>
        <v>2535.2600000000002</v>
      </c>
      <c r="D439" s="112">
        <f>G73</f>
        <v>4290.3900000000003</v>
      </c>
    </row>
    <row r="440" spans="1:7" ht="32.1" customHeight="1" x14ac:dyDescent="0.25">
      <c r="A440" s="44" t="s">
        <v>126</v>
      </c>
      <c r="B440" s="37">
        <f>E205</f>
        <v>1169.3392066666665</v>
      </c>
      <c r="C440" s="37">
        <f>E206</f>
        <v>1744.2080233333334</v>
      </c>
      <c r="D440" s="113">
        <f>E207</f>
        <v>2794.0682850000003</v>
      </c>
    </row>
    <row r="441" spans="1:7" ht="32.1" customHeight="1" x14ac:dyDescent="0.25">
      <c r="A441" s="44" t="s">
        <v>127</v>
      </c>
      <c r="B441" s="37">
        <f>E285</f>
        <v>220.15406202188885</v>
      </c>
      <c r="C441" s="37">
        <f>E286</f>
        <v>362.06938108994444</v>
      </c>
      <c r="D441" s="113">
        <f>E287</f>
        <v>601.9172221557501</v>
      </c>
    </row>
    <row r="442" spans="1:7" ht="32.1" customHeight="1" x14ac:dyDescent="0.25">
      <c r="A442" s="44" t="s">
        <v>128</v>
      </c>
      <c r="B442" s="37">
        <f>D374</f>
        <v>244.31963163455075</v>
      </c>
      <c r="C442" s="37">
        <f>D375</f>
        <v>397.47547699589614</v>
      </c>
      <c r="D442" s="113">
        <f>D376</f>
        <v>658.21849634666773</v>
      </c>
    </row>
    <row r="443" spans="1:7" ht="32.1" customHeight="1" x14ac:dyDescent="0.25">
      <c r="A443" s="44" t="s">
        <v>129</v>
      </c>
      <c r="B443" s="37">
        <f>D407</f>
        <v>0</v>
      </c>
      <c r="C443" s="37">
        <f>D408</f>
        <v>0</v>
      </c>
      <c r="D443" s="113">
        <f>D409</f>
        <v>0</v>
      </c>
    </row>
    <row r="444" spans="1:7" ht="32.1" customHeight="1" x14ac:dyDescent="0.25">
      <c r="A444" s="44" t="s">
        <v>130</v>
      </c>
      <c r="B444" s="37">
        <f>D422</f>
        <v>0</v>
      </c>
      <c r="C444" s="37">
        <f>D423</f>
        <v>0</v>
      </c>
      <c r="D444" s="113">
        <f>D424</f>
        <v>0</v>
      </c>
    </row>
    <row r="445" spans="1:7" ht="32.1" customHeight="1" x14ac:dyDescent="0.25">
      <c r="A445" s="44" t="s">
        <v>133</v>
      </c>
      <c r="B445" s="37">
        <f>D431</f>
        <v>0</v>
      </c>
      <c r="C445" s="37">
        <f>D432</f>
        <v>0</v>
      </c>
      <c r="D445" s="113">
        <f>D433</f>
        <v>0</v>
      </c>
    </row>
    <row r="446" spans="1:7" ht="32.1" customHeight="1" thickBot="1" x14ac:dyDescent="0.3">
      <c r="A446" s="114" t="s">
        <v>131</v>
      </c>
      <c r="B446" s="115">
        <f>SUM(B439:B445)</f>
        <v>3097.372900323106</v>
      </c>
      <c r="C446" s="115">
        <f>SUM(C439:C445)</f>
        <v>5039.0128814191748</v>
      </c>
      <c r="D446" s="170">
        <f>SUM(D439:D445)</f>
        <v>8344.5940035024178</v>
      </c>
    </row>
    <row r="447" spans="1:7" ht="32.1" customHeight="1" thickBot="1" x14ac:dyDescent="0.3">
      <c r="A447" s="55" t="s">
        <v>132</v>
      </c>
      <c r="B447" s="116">
        <f>B446*1</f>
        <v>3097.372900323106</v>
      </c>
      <c r="C447" s="116">
        <f t="shared" ref="C447:D447" si="83">C446*1</f>
        <v>5039.0128814191748</v>
      </c>
      <c r="D447" s="171">
        <f t="shared" si="83"/>
        <v>8344.5940035024178</v>
      </c>
    </row>
    <row r="448" spans="1:7" ht="24" customHeight="1" x14ac:dyDescent="0.25">
      <c r="A448" s="117"/>
    </row>
    <row r="449" spans="1:1" ht="24" customHeight="1" x14ac:dyDescent="0.25">
      <c r="A449" s="117"/>
    </row>
    <row r="450" spans="1:1" ht="24" customHeight="1" x14ac:dyDescent="0.25">
      <c r="A450" s="117"/>
    </row>
  </sheetData>
  <sheetProtection algorithmName="SHA-512" hashValue="pZzKbzdMZJKcK9kSFXAaA0g5Jn7U5TL2k8OGki10MzLAOnYjthonQWkz46QChGt9mzlh8TNQ+ohfre2OB/7mOQ==" saltValue="RArmVSHDLNbEmjQDQJLEbQ==" spinCount="100000" sheet="1" objects="1" scenarios="1"/>
  <mergeCells count="110">
    <mergeCell ref="A414:F414"/>
    <mergeCell ref="A415:B415"/>
    <mergeCell ref="A380:D380"/>
    <mergeCell ref="A386:C386"/>
    <mergeCell ref="A388:C388"/>
    <mergeCell ref="A394:F394"/>
    <mergeCell ref="A397:D397"/>
    <mergeCell ref="A399:D399"/>
    <mergeCell ref="A370:G370"/>
    <mergeCell ref="A378:G378"/>
    <mergeCell ref="A413:G413"/>
    <mergeCell ref="A372:D372"/>
    <mergeCell ref="A108:B108"/>
    <mergeCell ref="A120:D120"/>
    <mergeCell ref="A105:G105"/>
    <mergeCell ref="A132:D132"/>
    <mergeCell ref="A157:D157"/>
    <mergeCell ref="A1:G1"/>
    <mergeCell ref="A5:G5"/>
    <mergeCell ref="A11:B11"/>
    <mergeCell ref="A31:D31"/>
    <mergeCell ref="A52:D52"/>
    <mergeCell ref="A2:G2"/>
    <mergeCell ref="A8:G8"/>
    <mergeCell ref="A19:G19"/>
    <mergeCell ref="A79:G79"/>
    <mergeCell ref="A145:E145"/>
    <mergeCell ref="A3:G3"/>
    <mergeCell ref="A237:D237"/>
    <mergeCell ref="A212:B212"/>
    <mergeCell ref="A224:D224"/>
    <mergeCell ref="A230:D230"/>
    <mergeCell ref="A203:E203"/>
    <mergeCell ref="A221:G221"/>
    <mergeCell ref="A201:G201"/>
    <mergeCell ref="A209:G209"/>
    <mergeCell ref="A222:G222"/>
    <mergeCell ref="A210:G210"/>
    <mergeCell ref="A281:G281"/>
    <mergeCell ref="A295:G295"/>
    <mergeCell ref="A296:G296"/>
    <mergeCell ref="A246:D246"/>
    <mergeCell ref="A254:D254"/>
    <mergeCell ref="A260:D260"/>
    <mergeCell ref="A275:D275"/>
    <mergeCell ref="A269:E269"/>
    <mergeCell ref="A243:G243"/>
    <mergeCell ref="A266:G266"/>
    <mergeCell ref="A244:G244"/>
    <mergeCell ref="A267:G267"/>
    <mergeCell ref="A335:G335"/>
    <mergeCell ref="A353:G353"/>
    <mergeCell ref="A336:G336"/>
    <mergeCell ref="A354:G354"/>
    <mergeCell ref="A300:A301"/>
    <mergeCell ref="B300:B301"/>
    <mergeCell ref="C300:C301"/>
    <mergeCell ref="A283:E283"/>
    <mergeCell ref="A298:G298"/>
    <mergeCell ref="A299:G299"/>
    <mergeCell ref="F300:G300"/>
    <mergeCell ref="D300:E300"/>
    <mergeCell ref="A437:D437"/>
    <mergeCell ref="A420:D420"/>
    <mergeCell ref="A429:D429"/>
    <mergeCell ref="A405:D405"/>
    <mergeCell ref="A427:F427"/>
    <mergeCell ref="A426:G426"/>
    <mergeCell ref="A435:G435"/>
    <mergeCell ref="A22:D22"/>
    <mergeCell ref="A43:E43"/>
    <mergeCell ref="A28:G28"/>
    <mergeCell ref="A40:G40"/>
    <mergeCell ref="A47:E47"/>
    <mergeCell ref="A58:D58"/>
    <mergeCell ref="A69:G69"/>
    <mergeCell ref="A61:D61"/>
    <mergeCell ref="A93:E93"/>
    <mergeCell ref="A99:E99"/>
    <mergeCell ref="A356:D356"/>
    <mergeCell ref="A362:D362"/>
    <mergeCell ref="A315:D315"/>
    <mergeCell ref="A316:A317"/>
    <mergeCell ref="B316:D316"/>
    <mergeCell ref="A338:D338"/>
    <mergeCell ref="A344:E344"/>
    <mergeCell ref="A163:F163"/>
    <mergeCell ref="A192:F192"/>
    <mergeCell ref="A185:D185"/>
    <mergeCell ref="A6:G6"/>
    <mergeCell ref="A9:G9"/>
    <mergeCell ref="A20:G20"/>
    <mergeCell ref="A29:G29"/>
    <mergeCell ref="A41:G41"/>
    <mergeCell ref="A66:G66"/>
    <mergeCell ref="A67:G67"/>
    <mergeCell ref="A77:G77"/>
    <mergeCell ref="A106:G106"/>
    <mergeCell ref="A141:G141"/>
    <mergeCell ref="A183:G183"/>
    <mergeCell ref="A165:D165"/>
    <mergeCell ref="A171:D171"/>
    <mergeCell ref="A177:D177"/>
    <mergeCell ref="A143:F143"/>
    <mergeCell ref="A151:E151"/>
    <mergeCell ref="A140:G140"/>
    <mergeCell ref="A126:D126"/>
    <mergeCell ref="A59:F59"/>
    <mergeCell ref="A87:D87"/>
    <mergeCell ref="A81:D81"/>
  </mergeCells>
  <pageMargins left="0.25" right="0.25" top="0.75" bottom="0.75" header="0.3" footer="0.3"/>
  <pageSetup paperSize="9" orientation="landscape"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showGridLines="0" topLeftCell="A28" zoomScale="115" zoomScaleNormal="115" workbookViewId="0">
      <selection activeCell="A52" sqref="A52:XFD52"/>
    </sheetView>
  </sheetViews>
  <sheetFormatPr defaultRowHeight="12.75" x14ac:dyDescent="0.2"/>
  <cols>
    <col min="1" max="1" width="3.42578125" style="121" bestFit="1" customWidth="1"/>
    <col min="2" max="2" width="56.5703125" style="121" customWidth="1"/>
    <col min="3" max="3" width="18" style="122" customWidth="1"/>
    <col min="4" max="4" width="14.28515625" style="121" customWidth="1"/>
    <col min="5" max="5" width="12.7109375" style="121" customWidth="1"/>
    <col min="6" max="6" width="12" style="121" customWidth="1"/>
    <col min="7" max="7" width="15.140625" style="121" customWidth="1"/>
    <col min="8" max="16384" width="9.140625" style="121"/>
  </cols>
  <sheetData>
    <row r="1" spans="1:4" x14ac:dyDescent="0.2">
      <c r="A1" s="283" t="s">
        <v>256</v>
      </c>
      <c r="B1" s="283"/>
      <c r="C1" s="283"/>
      <c r="D1" s="283"/>
    </row>
    <row r="2" spans="1:4" x14ac:dyDescent="0.2">
      <c r="A2" s="283" t="s">
        <v>258</v>
      </c>
      <c r="B2" s="283"/>
      <c r="C2" s="283"/>
      <c r="D2" s="283"/>
    </row>
    <row r="3" spans="1:4" x14ac:dyDescent="0.2">
      <c r="A3" s="277" t="s">
        <v>268</v>
      </c>
      <c r="B3" s="277"/>
      <c r="C3" s="277"/>
      <c r="D3" s="277"/>
    </row>
    <row r="6" spans="1:4" x14ac:dyDescent="0.2">
      <c r="A6" s="284" t="s">
        <v>183</v>
      </c>
      <c r="B6" s="284"/>
      <c r="C6" s="284"/>
    </row>
    <row r="7" spans="1:4" ht="13.5" thickBot="1" x14ac:dyDescent="0.25"/>
    <row r="8" spans="1:4" ht="13.5" thickBot="1" x14ac:dyDescent="0.25">
      <c r="A8" s="123">
        <v>1</v>
      </c>
      <c r="B8" s="124" t="s">
        <v>184</v>
      </c>
      <c r="C8" s="125" t="s">
        <v>185</v>
      </c>
    </row>
    <row r="9" spans="1:4" ht="13.5" thickBot="1" x14ac:dyDescent="0.25">
      <c r="A9" s="126" t="s">
        <v>186</v>
      </c>
      <c r="B9" s="127" t="s">
        <v>187</v>
      </c>
      <c r="C9" s="128"/>
    </row>
    <row r="10" spans="1:4" ht="13.5" thickBot="1" x14ac:dyDescent="0.25">
      <c r="A10" s="126" t="s">
        <v>188</v>
      </c>
      <c r="B10" s="127" t="s">
        <v>189</v>
      </c>
      <c r="C10" s="128"/>
    </row>
    <row r="11" spans="1:4" ht="13.5" thickBot="1" x14ac:dyDescent="0.25">
      <c r="A11" s="126" t="s">
        <v>190</v>
      </c>
      <c r="B11" s="127" t="s">
        <v>191</v>
      </c>
      <c r="C11" s="128"/>
    </row>
    <row r="12" spans="1:4" ht="13.5" thickBot="1" x14ac:dyDescent="0.25">
      <c r="A12" s="126" t="s">
        <v>192</v>
      </c>
      <c r="B12" s="127" t="s">
        <v>11</v>
      </c>
      <c r="C12" s="128"/>
    </row>
    <row r="13" spans="1:4" ht="13.5" thickBot="1" x14ac:dyDescent="0.25">
      <c r="A13" s="126" t="s">
        <v>193</v>
      </c>
      <c r="B13" s="127" t="s">
        <v>194</v>
      </c>
      <c r="C13" s="128"/>
    </row>
    <row r="14" spans="1:4" ht="13.5" thickBot="1" x14ac:dyDescent="0.25">
      <c r="A14" s="126"/>
      <c r="B14" s="127"/>
      <c r="C14" s="128"/>
    </row>
    <row r="15" spans="1:4" ht="13.5" thickBot="1" x14ac:dyDescent="0.25">
      <c r="A15" s="126" t="s">
        <v>196</v>
      </c>
      <c r="B15" s="127" t="s">
        <v>197</v>
      </c>
      <c r="C15" s="128"/>
    </row>
    <row r="16" spans="1:4" ht="13.5" thickBot="1" x14ac:dyDescent="0.25">
      <c r="A16" s="279" t="s">
        <v>16</v>
      </c>
      <c r="B16" s="280"/>
      <c r="C16" s="128"/>
    </row>
    <row r="19" spans="1:4" x14ac:dyDescent="0.2">
      <c r="A19" s="282" t="s">
        <v>198</v>
      </c>
      <c r="B19" s="282"/>
      <c r="C19" s="282"/>
    </row>
    <row r="20" spans="1:4" x14ac:dyDescent="0.2">
      <c r="A20" s="129"/>
    </row>
    <row r="21" spans="1:4" x14ac:dyDescent="0.2">
      <c r="A21" s="278" t="s">
        <v>199</v>
      </c>
      <c r="B21" s="278"/>
      <c r="C21" s="278"/>
    </row>
    <row r="22" spans="1:4" ht="13.5" thickBot="1" x14ac:dyDescent="0.25"/>
    <row r="23" spans="1:4" ht="13.5" thickBot="1" x14ac:dyDescent="0.25">
      <c r="A23" s="123" t="s">
        <v>200</v>
      </c>
      <c r="B23" s="124" t="s">
        <v>201</v>
      </c>
      <c r="C23" s="125" t="s">
        <v>185</v>
      </c>
    </row>
    <row r="24" spans="1:4" ht="13.5" thickBot="1" x14ac:dyDescent="0.25">
      <c r="A24" s="126" t="s">
        <v>186</v>
      </c>
      <c r="B24" s="127" t="s">
        <v>202</v>
      </c>
      <c r="C24" s="128"/>
    </row>
    <row r="25" spans="1:4" ht="13.5" thickBot="1" x14ac:dyDescent="0.25">
      <c r="A25" s="126" t="s">
        <v>188</v>
      </c>
      <c r="B25" s="127" t="s">
        <v>203</v>
      </c>
      <c r="C25" s="128"/>
    </row>
    <row r="26" spans="1:4" ht="13.5" thickBot="1" x14ac:dyDescent="0.25">
      <c r="A26" s="279" t="s">
        <v>16</v>
      </c>
      <c r="B26" s="280"/>
      <c r="C26" s="128"/>
    </row>
    <row r="29" spans="1:4" ht="32.25" customHeight="1" x14ac:dyDescent="0.2">
      <c r="A29" s="281" t="s">
        <v>204</v>
      </c>
      <c r="B29" s="281"/>
      <c r="C29" s="281"/>
      <c r="D29" s="281"/>
    </row>
    <row r="30" spans="1:4" ht="13.5" thickBot="1" x14ac:dyDescent="0.25"/>
    <row r="31" spans="1:4" ht="13.5" thickBot="1" x14ac:dyDescent="0.25">
      <c r="A31" s="123" t="s">
        <v>205</v>
      </c>
      <c r="B31" s="124" t="s">
        <v>206</v>
      </c>
      <c r="C31" s="125" t="s">
        <v>207</v>
      </c>
      <c r="D31" s="124" t="s">
        <v>185</v>
      </c>
    </row>
    <row r="32" spans="1:4" ht="13.5" thickBot="1" x14ac:dyDescent="0.25">
      <c r="A32" s="126" t="s">
        <v>186</v>
      </c>
      <c r="B32" s="127" t="s">
        <v>208</v>
      </c>
      <c r="C32" s="128">
        <v>0.2</v>
      </c>
      <c r="D32" s="130"/>
    </row>
    <row r="33" spans="1:4" ht="13.5" thickBot="1" x14ac:dyDescent="0.25">
      <c r="A33" s="126" t="s">
        <v>188</v>
      </c>
      <c r="B33" s="127" t="s">
        <v>209</v>
      </c>
      <c r="C33" s="128">
        <v>2.5000000000000001E-2</v>
      </c>
      <c r="D33" s="130"/>
    </row>
    <row r="34" spans="1:4" ht="13.5" thickBot="1" x14ac:dyDescent="0.25">
      <c r="A34" s="126" t="s">
        <v>190</v>
      </c>
      <c r="B34" s="127" t="s">
        <v>210</v>
      </c>
      <c r="C34" s="131"/>
      <c r="D34" s="130"/>
    </row>
    <row r="35" spans="1:4" ht="13.5" thickBot="1" x14ac:dyDescent="0.25">
      <c r="A35" s="126" t="s">
        <v>192</v>
      </c>
      <c r="B35" s="127" t="s">
        <v>211</v>
      </c>
      <c r="C35" s="128">
        <v>1.4999999999999999E-2</v>
      </c>
      <c r="D35" s="130"/>
    </row>
    <row r="36" spans="1:4" ht="13.5" thickBot="1" x14ac:dyDescent="0.25">
      <c r="A36" s="126" t="s">
        <v>193</v>
      </c>
      <c r="B36" s="127" t="s">
        <v>212</v>
      </c>
      <c r="C36" s="128">
        <v>0.01</v>
      </c>
      <c r="D36" s="130"/>
    </row>
    <row r="37" spans="1:4" ht="13.5" thickBot="1" x14ac:dyDescent="0.25">
      <c r="A37" s="126" t="s">
        <v>195</v>
      </c>
      <c r="B37" s="127" t="s">
        <v>29</v>
      </c>
      <c r="C37" s="128">
        <v>6.0000000000000001E-3</v>
      </c>
      <c r="D37" s="130"/>
    </row>
    <row r="38" spans="1:4" ht="13.5" thickBot="1" x14ac:dyDescent="0.25">
      <c r="A38" s="126" t="s">
        <v>196</v>
      </c>
      <c r="B38" s="127" t="s">
        <v>30</v>
      </c>
      <c r="C38" s="128">
        <v>2E-3</v>
      </c>
      <c r="D38" s="130"/>
    </row>
    <row r="39" spans="1:4" ht="13.5" thickBot="1" x14ac:dyDescent="0.25">
      <c r="A39" s="126" t="s">
        <v>213</v>
      </c>
      <c r="B39" s="127" t="s">
        <v>31</v>
      </c>
      <c r="C39" s="128">
        <v>0.08</v>
      </c>
      <c r="D39" s="130"/>
    </row>
    <row r="40" spans="1:4" ht="13.5" thickBot="1" x14ac:dyDescent="0.25">
      <c r="A40" s="279" t="s">
        <v>214</v>
      </c>
      <c r="B40" s="280"/>
      <c r="C40" s="128"/>
      <c r="D40" s="128"/>
    </row>
    <row r="43" spans="1:4" x14ac:dyDescent="0.2">
      <c r="A43" s="278" t="s">
        <v>215</v>
      </c>
      <c r="B43" s="278"/>
      <c r="C43" s="278"/>
    </row>
    <row r="44" spans="1:4" ht="13.5" thickBot="1" x14ac:dyDescent="0.25"/>
    <row r="45" spans="1:4" ht="13.5" thickBot="1" x14ac:dyDescent="0.25">
      <c r="A45" s="123" t="s">
        <v>216</v>
      </c>
      <c r="B45" s="124" t="s">
        <v>217</v>
      </c>
      <c r="C45" s="125" t="s">
        <v>185</v>
      </c>
    </row>
    <row r="46" spans="1:4" ht="13.5" thickBot="1" x14ac:dyDescent="0.25">
      <c r="A46" s="126" t="s">
        <v>186</v>
      </c>
      <c r="B46" s="127" t="s">
        <v>218</v>
      </c>
      <c r="C46" s="128"/>
    </row>
    <row r="47" spans="1:4" ht="13.5" thickBot="1" x14ac:dyDescent="0.25">
      <c r="A47" s="126" t="s">
        <v>188</v>
      </c>
      <c r="B47" s="127" t="s">
        <v>219</v>
      </c>
      <c r="C47" s="128"/>
    </row>
    <row r="48" spans="1:4" ht="13.5" thickBot="1" x14ac:dyDescent="0.25">
      <c r="A48" s="126" t="s">
        <v>190</v>
      </c>
      <c r="B48" s="127" t="s">
        <v>297</v>
      </c>
      <c r="C48" s="128"/>
    </row>
    <row r="49" spans="1:3" ht="13.5" thickBot="1" x14ac:dyDescent="0.25">
      <c r="A49" s="279" t="s">
        <v>16</v>
      </c>
      <c r="B49" s="280"/>
      <c r="C49" s="128"/>
    </row>
    <row r="56" spans="1:3" x14ac:dyDescent="0.2">
      <c r="A56" s="278" t="s">
        <v>221</v>
      </c>
      <c r="B56" s="278"/>
      <c r="C56" s="278"/>
    </row>
    <row r="57" spans="1:3" ht="13.5" thickBot="1" x14ac:dyDescent="0.25"/>
    <row r="58" spans="1:3" ht="13.5" thickBot="1" x14ac:dyDescent="0.25">
      <c r="A58" s="123">
        <v>2</v>
      </c>
      <c r="B58" s="124" t="s">
        <v>222</v>
      </c>
      <c r="C58" s="125" t="s">
        <v>185</v>
      </c>
    </row>
    <row r="59" spans="1:3" ht="13.5" thickBot="1" x14ac:dyDescent="0.25">
      <c r="A59" s="126" t="s">
        <v>200</v>
      </c>
      <c r="B59" s="127" t="s">
        <v>201</v>
      </c>
      <c r="C59" s="128"/>
    </row>
    <row r="60" spans="1:3" ht="13.5" thickBot="1" x14ac:dyDescent="0.25">
      <c r="A60" s="126" t="s">
        <v>205</v>
      </c>
      <c r="B60" s="127" t="s">
        <v>206</v>
      </c>
      <c r="C60" s="128"/>
    </row>
    <row r="61" spans="1:3" ht="13.5" thickBot="1" x14ac:dyDescent="0.25">
      <c r="A61" s="126" t="s">
        <v>216</v>
      </c>
      <c r="B61" s="127" t="s">
        <v>217</v>
      </c>
      <c r="C61" s="128"/>
    </row>
    <row r="62" spans="1:3" ht="13.5" thickBot="1" x14ac:dyDescent="0.25">
      <c r="A62" s="279" t="s">
        <v>16</v>
      </c>
      <c r="B62" s="280"/>
      <c r="C62" s="128"/>
    </row>
    <row r="63" spans="1:3" x14ac:dyDescent="0.2">
      <c r="A63" s="132"/>
    </row>
    <row r="65" spans="1:3" x14ac:dyDescent="0.2">
      <c r="A65" s="282" t="s">
        <v>223</v>
      </c>
      <c r="B65" s="282"/>
      <c r="C65" s="282"/>
    </row>
    <row r="66" spans="1:3" ht="13.5" thickBot="1" x14ac:dyDescent="0.25"/>
    <row r="67" spans="1:3" ht="13.5" thickBot="1" x14ac:dyDescent="0.25">
      <c r="A67" s="123">
        <v>3</v>
      </c>
      <c r="B67" s="124" t="s">
        <v>224</v>
      </c>
      <c r="C67" s="125" t="s">
        <v>185</v>
      </c>
    </row>
    <row r="68" spans="1:3" ht="13.5" thickBot="1" x14ac:dyDescent="0.25">
      <c r="A68" s="126" t="s">
        <v>186</v>
      </c>
      <c r="B68" s="133" t="s">
        <v>225</v>
      </c>
      <c r="C68" s="128"/>
    </row>
    <row r="69" spans="1:3" ht="13.5" thickBot="1" x14ac:dyDescent="0.25">
      <c r="A69" s="126" t="s">
        <v>188</v>
      </c>
      <c r="B69" s="133" t="s">
        <v>226</v>
      </c>
      <c r="C69" s="128"/>
    </row>
    <row r="70" spans="1:3" ht="13.5" thickBot="1" x14ac:dyDescent="0.25">
      <c r="A70" s="126" t="s">
        <v>190</v>
      </c>
      <c r="B70" s="133" t="s">
        <v>227</v>
      </c>
      <c r="C70" s="128"/>
    </row>
    <row r="71" spans="1:3" ht="13.5" thickBot="1" x14ac:dyDescent="0.25">
      <c r="A71" s="126" t="s">
        <v>192</v>
      </c>
      <c r="B71" s="133" t="s">
        <v>228</v>
      </c>
      <c r="C71" s="128"/>
    </row>
    <row r="72" spans="1:3" ht="26.25" thickBot="1" x14ac:dyDescent="0.25">
      <c r="A72" s="126" t="s">
        <v>193</v>
      </c>
      <c r="B72" s="133" t="s">
        <v>229</v>
      </c>
      <c r="C72" s="128"/>
    </row>
    <row r="73" spans="1:3" ht="13.5" thickBot="1" x14ac:dyDescent="0.25">
      <c r="A73" s="126" t="s">
        <v>195</v>
      </c>
      <c r="B73" s="133" t="s">
        <v>230</v>
      </c>
      <c r="C73" s="128"/>
    </row>
    <row r="74" spans="1:3" ht="13.5" thickBot="1" x14ac:dyDescent="0.25">
      <c r="A74" s="279" t="s">
        <v>16</v>
      </c>
      <c r="B74" s="280"/>
      <c r="C74" s="128"/>
    </row>
    <row r="77" spans="1:3" x14ac:dyDescent="0.2">
      <c r="A77" s="282" t="s">
        <v>231</v>
      </c>
      <c r="B77" s="282"/>
      <c r="C77" s="282"/>
    </row>
    <row r="80" spans="1:3" x14ac:dyDescent="0.2">
      <c r="A80" s="278" t="s">
        <v>232</v>
      </c>
      <c r="B80" s="278"/>
      <c r="C80" s="278"/>
    </row>
    <row r="81" spans="1:3" ht="13.5" thickBot="1" x14ac:dyDescent="0.25">
      <c r="A81" s="129"/>
    </row>
    <row r="82" spans="1:3" ht="13.5" thickBot="1" x14ac:dyDescent="0.25">
      <c r="A82" s="123" t="s">
        <v>233</v>
      </c>
      <c r="B82" s="124" t="s">
        <v>234</v>
      </c>
      <c r="C82" s="125" t="s">
        <v>185</v>
      </c>
    </row>
    <row r="83" spans="1:3" ht="13.5" thickBot="1" x14ac:dyDescent="0.25">
      <c r="A83" s="126" t="s">
        <v>186</v>
      </c>
      <c r="B83" s="127" t="s">
        <v>20</v>
      </c>
      <c r="C83" s="128"/>
    </row>
    <row r="84" spans="1:3" ht="13.5" thickBot="1" x14ac:dyDescent="0.25">
      <c r="A84" s="126" t="s">
        <v>188</v>
      </c>
      <c r="B84" s="127" t="s">
        <v>234</v>
      </c>
      <c r="C84" s="128"/>
    </row>
    <row r="85" spans="1:3" ht="13.5" thickBot="1" x14ac:dyDescent="0.25">
      <c r="A85" s="126" t="s">
        <v>190</v>
      </c>
      <c r="B85" s="127" t="s">
        <v>235</v>
      </c>
      <c r="C85" s="128"/>
    </row>
    <row r="86" spans="1:3" ht="13.5" thickBot="1" x14ac:dyDescent="0.25">
      <c r="A86" s="126" t="s">
        <v>192</v>
      </c>
      <c r="B86" s="127" t="s">
        <v>236</v>
      </c>
      <c r="C86" s="128"/>
    </row>
    <row r="87" spans="1:3" ht="13.5" thickBot="1" x14ac:dyDescent="0.25">
      <c r="A87" s="126" t="s">
        <v>193</v>
      </c>
      <c r="B87" s="127" t="s">
        <v>237</v>
      </c>
      <c r="C87" s="128"/>
    </row>
    <row r="88" spans="1:3" ht="13.5" thickBot="1" x14ac:dyDescent="0.25">
      <c r="A88" s="126" t="s">
        <v>195</v>
      </c>
      <c r="B88" s="127" t="s">
        <v>197</v>
      </c>
      <c r="C88" s="128"/>
    </row>
    <row r="89" spans="1:3" ht="13.5" thickBot="1" x14ac:dyDescent="0.25">
      <c r="A89" s="279" t="s">
        <v>214</v>
      </c>
      <c r="B89" s="280"/>
      <c r="C89" s="128"/>
    </row>
    <row r="92" spans="1:3" x14ac:dyDescent="0.2">
      <c r="A92" s="278" t="s">
        <v>238</v>
      </c>
      <c r="B92" s="278"/>
      <c r="C92" s="278"/>
    </row>
    <row r="93" spans="1:3" ht="13.5" thickBot="1" x14ac:dyDescent="0.25">
      <c r="A93" s="129"/>
    </row>
    <row r="94" spans="1:3" ht="13.5" thickBot="1" x14ac:dyDescent="0.25">
      <c r="A94" s="123" t="s">
        <v>239</v>
      </c>
      <c r="B94" s="124" t="s">
        <v>240</v>
      </c>
      <c r="C94" s="125" t="s">
        <v>185</v>
      </c>
    </row>
    <row r="95" spans="1:3" ht="13.5" thickBot="1" x14ac:dyDescent="0.25">
      <c r="A95" s="126" t="s">
        <v>186</v>
      </c>
      <c r="B95" s="127" t="s">
        <v>269</v>
      </c>
      <c r="C95" s="128"/>
    </row>
    <row r="96" spans="1:3" ht="13.5" thickBot="1" x14ac:dyDescent="0.25">
      <c r="A96" s="279" t="s">
        <v>16</v>
      </c>
      <c r="B96" s="280"/>
      <c r="C96" s="128"/>
    </row>
    <row r="99" spans="1:3" x14ac:dyDescent="0.2">
      <c r="A99" s="278" t="s">
        <v>241</v>
      </c>
      <c r="B99" s="278"/>
      <c r="C99" s="278"/>
    </row>
    <row r="100" spans="1:3" ht="13.5" thickBot="1" x14ac:dyDescent="0.25">
      <c r="A100" s="129"/>
    </row>
    <row r="101" spans="1:3" ht="13.5" thickBot="1" x14ac:dyDescent="0.25">
      <c r="A101" s="123">
        <v>4</v>
      </c>
      <c r="B101" s="124" t="s">
        <v>242</v>
      </c>
      <c r="C101" s="125" t="s">
        <v>185</v>
      </c>
    </row>
    <row r="102" spans="1:3" ht="13.5" thickBot="1" x14ac:dyDescent="0.25">
      <c r="A102" s="126" t="s">
        <v>233</v>
      </c>
      <c r="B102" s="127" t="s">
        <v>234</v>
      </c>
      <c r="C102" s="128"/>
    </row>
    <row r="103" spans="1:3" ht="13.5" thickBot="1" x14ac:dyDescent="0.25">
      <c r="A103" s="126" t="s">
        <v>239</v>
      </c>
      <c r="B103" s="127" t="s">
        <v>240</v>
      </c>
      <c r="C103" s="128"/>
    </row>
    <row r="104" spans="1:3" ht="13.5" thickBot="1" x14ac:dyDescent="0.25">
      <c r="A104" s="279" t="s">
        <v>16</v>
      </c>
      <c r="B104" s="280"/>
      <c r="C104" s="128"/>
    </row>
    <row r="107" spans="1:3" x14ac:dyDescent="0.2">
      <c r="A107" s="282" t="s">
        <v>243</v>
      </c>
      <c r="B107" s="282"/>
      <c r="C107" s="282"/>
    </row>
    <row r="108" spans="1:3" ht="13.5" thickBot="1" x14ac:dyDescent="0.25"/>
    <row r="109" spans="1:3" ht="13.5" thickBot="1" x14ac:dyDescent="0.25">
      <c r="A109" s="123">
        <v>5</v>
      </c>
      <c r="B109" s="134" t="s">
        <v>129</v>
      </c>
      <c r="C109" s="125" t="s">
        <v>185</v>
      </c>
    </row>
    <row r="110" spans="1:3" ht="13.5" thickBot="1" x14ac:dyDescent="0.25">
      <c r="A110" s="126" t="s">
        <v>186</v>
      </c>
      <c r="B110" s="127" t="s">
        <v>244</v>
      </c>
      <c r="C110" s="128"/>
    </row>
    <row r="111" spans="1:3" ht="13.5" thickBot="1" x14ac:dyDescent="0.25">
      <c r="A111" s="126" t="s">
        <v>188</v>
      </c>
      <c r="B111" s="127" t="s">
        <v>245</v>
      </c>
      <c r="C111" s="128"/>
    </row>
    <row r="112" spans="1:3" ht="13.5" thickBot="1" x14ac:dyDescent="0.25">
      <c r="A112" s="126" t="s">
        <v>190</v>
      </c>
      <c r="B112" s="127" t="s">
        <v>246</v>
      </c>
      <c r="C112" s="128"/>
    </row>
    <row r="113" spans="1:4" ht="13.5" thickBot="1" x14ac:dyDescent="0.25">
      <c r="A113" s="126" t="s">
        <v>192</v>
      </c>
      <c r="B113" s="127" t="s">
        <v>197</v>
      </c>
      <c r="C113" s="128"/>
    </row>
    <row r="114" spans="1:4" ht="13.5" thickBot="1" x14ac:dyDescent="0.25">
      <c r="A114" s="279" t="s">
        <v>214</v>
      </c>
      <c r="B114" s="280"/>
      <c r="C114" s="128"/>
    </row>
    <row r="117" spans="1:4" x14ac:dyDescent="0.2">
      <c r="A117" s="282" t="s">
        <v>247</v>
      </c>
      <c r="B117" s="282"/>
      <c r="C117" s="282"/>
    </row>
    <row r="118" spans="1:4" ht="13.5" thickBot="1" x14ac:dyDescent="0.25"/>
    <row r="119" spans="1:4" ht="13.5" thickBot="1" x14ac:dyDescent="0.25">
      <c r="A119" s="123">
        <v>6</v>
      </c>
      <c r="B119" s="134" t="s">
        <v>130</v>
      </c>
      <c r="C119" s="125" t="s">
        <v>207</v>
      </c>
      <c r="D119" s="124" t="s">
        <v>185</v>
      </c>
    </row>
    <row r="120" spans="1:4" ht="13.5" thickBot="1" x14ac:dyDescent="0.25">
      <c r="A120" s="126" t="s">
        <v>186</v>
      </c>
      <c r="B120" s="127" t="s">
        <v>160</v>
      </c>
      <c r="C120" s="128"/>
      <c r="D120" s="130"/>
    </row>
    <row r="121" spans="1:4" ht="13.5" thickBot="1" x14ac:dyDescent="0.25">
      <c r="A121" s="126" t="s">
        <v>188</v>
      </c>
      <c r="B121" s="127" t="s">
        <v>162</v>
      </c>
      <c r="C121" s="128"/>
      <c r="D121" s="130"/>
    </row>
    <row r="122" spans="1:4" ht="13.5" thickBot="1" x14ac:dyDescent="0.25">
      <c r="A122" s="126" t="s">
        <v>190</v>
      </c>
      <c r="B122" s="127" t="s">
        <v>161</v>
      </c>
      <c r="C122" s="128"/>
      <c r="D122" s="130"/>
    </row>
    <row r="123" spans="1:4" ht="13.5" thickBot="1" x14ac:dyDescent="0.25">
      <c r="A123" s="126"/>
      <c r="B123" s="127" t="s">
        <v>248</v>
      </c>
      <c r="C123" s="128"/>
      <c r="D123" s="130"/>
    </row>
    <row r="124" spans="1:4" ht="13.5" thickBot="1" x14ac:dyDescent="0.25">
      <c r="A124" s="126"/>
      <c r="B124" s="127" t="s">
        <v>249</v>
      </c>
      <c r="C124" s="128"/>
      <c r="D124" s="130"/>
    </row>
    <row r="125" spans="1:4" ht="13.5" thickBot="1" x14ac:dyDescent="0.25">
      <c r="A125" s="126"/>
      <c r="B125" s="127" t="s">
        <v>250</v>
      </c>
      <c r="C125" s="128"/>
      <c r="D125" s="130"/>
    </row>
    <row r="126" spans="1:4" ht="13.5" thickBot="1" x14ac:dyDescent="0.25">
      <c r="A126" s="279" t="s">
        <v>214</v>
      </c>
      <c r="B126" s="280"/>
      <c r="C126" s="128"/>
      <c r="D126" s="128"/>
    </row>
    <row r="129" spans="1:3" x14ac:dyDescent="0.2">
      <c r="A129" s="282" t="s">
        <v>251</v>
      </c>
      <c r="B129" s="282"/>
      <c r="C129" s="282"/>
    </row>
    <row r="130" spans="1:3" ht="13.5" thickBot="1" x14ac:dyDescent="0.25"/>
    <row r="131" spans="1:3" ht="13.5" thickBot="1" x14ac:dyDescent="0.25">
      <c r="A131" s="123"/>
      <c r="B131" s="124" t="s">
        <v>252</v>
      </c>
      <c r="C131" s="125" t="s">
        <v>185</v>
      </c>
    </row>
    <row r="132" spans="1:3" ht="13.5" thickBot="1" x14ac:dyDescent="0.25">
      <c r="A132" s="135" t="s">
        <v>186</v>
      </c>
      <c r="B132" s="127" t="s">
        <v>183</v>
      </c>
      <c r="C132" s="136"/>
    </row>
    <row r="133" spans="1:3" ht="13.5" thickBot="1" x14ac:dyDescent="0.25">
      <c r="A133" s="135" t="s">
        <v>188</v>
      </c>
      <c r="B133" s="127" t="s">
        <v>198</v>
      </c>
      <c r="C133" s="136"/>
    </row>
    <row r="134" spans="1:3" ht="13.5" thickBot="1" x14ac:dyDescent="0.25">
      <c r="A134" s="135" t="s">
        <v>190</v>
      </c>
      <c r="B134" s="127" t="s">
        <v>223</v>
      </c>
      <c r="C134" s="136"/>
    </row>
    <row r="135" spans="1:3" ht="13.5" thickBot="1" x14ac:dyDescent="0.25">
      <c r="A135" s="135" t="s">
        <v>192</v>
      </c>
      <c r="B135" s="127" t="s">
        <v>231</v>
      </c>
      <c r="C135" s="136"/>
    </row>
    <row r="136" spans="1:3" ht="13.5" thickBot="1" x14ac:dyDescent="0.25">
      <c r="A136" s="135" t="s">
        <v>193</v>
      </c>
      <c r="B136" s="127" t="s">
        <v>243</v>
      </c>
      <c r="C136" s="136"/>
    </row>
    <row r="137" spans="1:3" ht="13.5" thickBot="1" x14ac:dyDescent="0.25">
      <c r="A137" s="279" t="s">
        <v>253</v>
      </c>
      <c r="B137" s="280"/>
      <c r="C137" s="136"/>
    </row>
    <row r="138" spans="1:3" ht="13.5" thickBot="1" x14ac:dyDescent="0.25">
      <c r="A138" s="135" t="s">
        <v>195</v>
      </c>
      <c r="B138" s="127" t="s">
        <v>254</v>
      </c>
      <c r="C138" s="136"/>
    </row>
    <row r="139" spans="1:3" ht="13.5" thickBot="1" x14ac:dyDescent="0.25">
      <c r="A139" s="279" t="s">
        <v>255</v>
      </c>
      <c r="B139" s="280"/>
      <c r="C139" s="136"/>
    </row>
  </sheetData>
  <mergeCells count="30">
    <mergeCell ref="A1:D1"/>
    <mergeCell ref="A2:D2"/>
    <mergeCell ref="A114:B114"/>
    <mergeCell ref="A107:C107"/>
    <mergeCell ref="A126:B126"/>
    <mergeCell ref="A117:C117"/>
    <mergeCell ref="A49:B49"/>
    <mergeCell ref="A43:C43"/>
    <mergeCell ref="A62:B62"/>
    <mergeCell ref="A56:C56"/>
    <mergeCell ref="A74:B74"/>
    <mergeCell ref="A65:C65"/>
    <mergeCell ref="A16:B16"/>
    <mergeCell ref="A6:C6"/>
    <mergeCell ref="A26:B26"/>
    <mergeCell ref="A19:C19"/>
    <mergeCell ref="A139:B139"/>
    <mergeCell ref="A129:C129"/>
    <mergeCell ref="A77:C77"/>
    <mergeCell ref="A89:B89"/>
    <mergeCell ref="A80:C80"/>
    <mergeCell ref="A96:B96"/>
    <mergeCell ref="A92:C92"/>
    <mergeCell ref="A104:B104"/>
    <mergeCell ref="A99:C99"/>
    <mergeCell ref="A3:D3"/>
    <mergeCell ref="A21:C21"/>
    <mergeCell ref="A40:B40"/>
    <mergeCell ref="A29:D29"/>
    <mergeCell ref="A137:B137"/>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
  <sheetViews>
    <sheetView showGridLines="0" topLeftCell="A28" zoomScale="115" zoomScaleNormal="115" workbookViewId="0">
      <selection activeCell="G51" sqref="G51"/>
    </sheetView>
  </sheetViews>
  <sheetFormatPr defaultRowHeight="12.75" x14ac:dyDescent="0.2"/>
  <cols>
    <col min="1" max="1" width="3.42578125" style="121" bestFit="1" customWidth="1"/>
    <col min="2" max="2" width="57.28515625" style="121" customWidth="1"/>
    <col min="3" max="3" width="16" style="121" customWidth="1"/>
    <col min="4" max="4" width="14.28515625" style="121" customWidth="1"/>
    <col min="5" max="5" width="12.7109375" style="121" customWidth="1"/>
    <col min="6" max="6" width="12" style="121" customWidth="1"/>
    <col min="7" max="7" width="15.140625" style="121" customWidth="1"/>
    <col min="8" max="16384" width="9.140625" style="121"/>
  </cols>
  <sheetData>
    <row r="1" spans="1:4" x14ac:dyDescent="0.2">
      <c r="A1" s="283" t="s">
        <v>256</v>
      </c>
      <c r="B1" s="283"/>
      <c r="C1" s="283"/>
      <c r="D1" s="283"/>
    </row>
    <row r="2" spans="1:4" x14ac:dyDescent="0.2">
      <c r="A2" s="283" t="s">
        <v>258</v>
      </c>
      <c r="B2" s="283"/>
      <c r="C2" s="283"/>
      <c r="D2" s="283"/>
    </row>
    <row r="3" spans="1:4" x14ac:dyDescent="0.2">
      <c r="A3" s="277" t="s">
        <v>268</v>
      </c>
      <c r="B3" s="277"/>
      <c r="C3" s="277"/>
      <c r="D3" s="277"/>
    </row>
    <row r="6" spans="1:4" x14ac:dyDescent="0.2">
      <c r="A6" s="284" t="s">
        <v>183</v>
      </c>
      <c r="B6" s="284"/>
      <c r="C6" s="284"/>
    </row>
    <row r="7" spans="1:4" ht="13.5" thickBot="1" x14ac:dyDescent="0.25"/>
    <row r="8" spans="1:4" ht="13.5" thickBot="1" x14ac:dyDescent="0.25">
      <c r="A8" s="123">
        <v>1</v>
      </c>
      <c r="B8" s="124" t="s">
        <v>184</v>
      </c>
      <c r="C8" s="124" t="s">
        <v>185</v>
      </c>
    </row>
    <row r="9" spans="1:4" ht="13.5" thickBot="1" x14ac:dyDescent="0.25">
      <c r="A9" s="126" t="s">
        <v>186</v>
      </c>
      <c r="B9" s="127" t="s">
        <v>187</v>
      </c>
      <c r="C9" s="130"/>
    </row>
    <row r="10" spans="1:4" ht="13.5" thickBot="1" x14ac:dyDescent="0.25">
      <c r="A10" s="126" t="s">
        <v>188</v>
      </c>
      <c r="B10" s="127" t="s">
        <v>189</v>
      </c>
      <c r="C10" s="130"/>
    </row>
    <row r="11" spans="1:4" ht="13.5" thickBot="1" x14ac:dyDescent="0.25">
      <c r="A11" s="126" t="s">
        <v>190</v>
      </c>
      <c r="B11" s="127" t="s">
        <v>191</v>
      </c>
      <c r="C11" s="130"/>
    </row>
    <row r="12" spans="1:4" ht="13.5" thickBot="1" x14ac:dyDescent="0.25">
      <c r="A12" s="126" t="s">
        <v>192</v>
      </c>
      <c r="B12" s="127" t="s">
        <v>11</v>
      </c>
      <c r="C12" s="130"/>
    </row>
    <row r="13" spans="1:4" ht="13.5" thickBot="1" x14ac:dyDescent="0.25">
      <c r="A13" s="126" t="s">
        <v>193</v>
      </c>
      <c r="B13" s="127" t="s">
        <v>194</v>
      </c>
      <c r="C13" s="130"/>
    </row>
    <row r="14" spans="1:4" ht="13.5" thickBot="1" x14ac:dyDescent="0.25">
      <c r="A14" s="126"/>
      <c r="B14" s="127"/>
      <c r="C14" s="130"/>
    </row>
    <row r="15" spans="1:4" ht="13.5" thickBot="1" x14ac:dyDescent="0.25">
      <c r="A15" s="126" t="s">
        <v>196</v>
      </c>
      <c r="B15" s="127" t="s">
        <v>197</v>
      </c>
      <c r="C15" s="130"/>
    </row>
    <row r="16" spans="1:4" ht="13.5" thickBot="1" x14ac:dyDescent="0.25">
      <c r="A16" s="279" t="s">
        <v>16</v>
      </c>
      <c r="B16" s="280"/>
      <c r="C16" s="130"/>
    </row>
    <row r="19" spans="1:4" x14ac:dyDescent="0.2">
      <c r="A19" s="282" t="s">
        <v>198</v>
      </c>
      <c r="B19" s="282"/>
      <c r="C19" s="282"/>
    </row>
    <row r="20" spans="1:4" x14ac:dyDescent="0.2">
      <c r="A20" s="129"/>
    </row>
    <row r="21" spans="1:4" x14ac:dyDescent="0.2">
      <c r="A21" s="278" t="s">
        <v>199</v>
      </c>
      <c r="B21" s="278"/>
      <c r="C21" s="278"/>
    </row>
    <row r="22" spans="1:4" ht="13.5" thickBot="1" x14ac:dyDescent="0.25"/>
    <row r="23" spans="1:4" ht="13.5" thickBot="1" x14ac:dyDescent="0.25">
      <c r="A23" s="123" t="s">
        <v>200</v>
      </c>
      <c r="B23" s="124" t="s">
        <v>201</v>
      </c>
      <c r="C23" s="124" t="s">
        <v>185</v>
      </c>
    </row>
    <row r="24" spans="1:4" ht="13.5" thickBot="1" x14ac:dyDescent="0.25">
      <c r="A24" s="126" t="s">
        <v>186</v>
      </c>
      <c r="B24" s="127" t="s">
        <v>202</v>
      </c>
      <c r="C24" s="130"/>
    </row>
    <row r="25" spans="1:4" ht="13.5" thickBot="1" x14ac:dyDescent="0.25">
      <c r="A25" s="126" t="s">
        <v>188</v>
      </c>
      <c r="B25" s="127" t="s">
        <v>203</v>
      </c>
      <c r="C25" s="130"/>
    </row>
    <row r="26" spans="1:4" ht="13.5" thickBot="1" x14ac:dyDescent="0.25">
      <c r="A26" s="279" t="s">
        <v>16</v>
      </c>
      <c r="B26" s="280"/>
      <c r="C26" s="130"/>
    </row>
    <row r="29" spans="1:4" ht="32.25" customHeight="1" x14ac:dyDescent="0.2">
      <c r="A29" s="281" t="s">
        <v>204</v>
      </c>
      <c r="B29" s="281"/>
      <c r="C29" s="281"/>
      <c r="D29" s="281"/>
    </row>
    <row r="30" spans="1:4" ht="13.5" thickBot="1" x14ac:dyDescent="0.25"/>
    <row r="31" spans="1:4" ht="13.5" thickBot="1" x14ac:dyDescent="0.25">
      <c r="A31" s="123" t="s">
        <v>205</v>
      </c>
      <c r="B31" s="124" t="s">
        <v>206</v>
      </c>
      <c r="C31" s="124" t="s">
        <v>207</v>
      </c>
      <c r="D31" s="124" t="s">
        <v>185</v>
      </c>
    </row>
    <row r="32" spans="1:4" ht="13.5" thickBot="1" x14ac:dyDescent="0.25">
      <c r="A32" s="126" t="s">
        <v>186</v>
      </c>
      <c r="B32" s="127" t="s">
        <v>208</v>
      </c>
      <c r="C32" s="137">
        <v>0.2</v>
      </c>
      <c r="D32" s="130"/>
    </row>
    <row r="33" spans="1:4" ht="13.5" thickBot="1" x14ac:dyDescent="0.25">
      <c r="A33" s="126" t="s">
        <v>188</v>
      </c>
      <c r="B33" s="127" t="s">
        <v>209</v>
      </c>
      <c r="C33" s="137">
        <v>2.5000000000000001E-2</v>
      </c>
      <c r="D33" s="130"/>
    </row>
    <row r="34" spans="1:4" ht="13.5" thickBot="1" x14ac:dyDescent="0.25">
      <c r="A34" s="126" t="s">
        <v>190</v>
      </c>
      <c r="B34" s="127" t="s">
        <v>210</v>
      </c>
      <c r="C34" s="138"/>
      <c r="D34" s="130"/>
    </row>
    <row r="35" spans="1:4" ht="13.5" thickBot="1" x14ac:dyDescent="0.25">
      <c r="A35" s="126" t="s">
        <v>192</v>
      </c>
      <c r="B35" s="127" t="s">
        <v>211</v>
      </c>
      <c r="C35" s="137">
        <v>1.4999999999999999E-2</v>
      </c>
      <c r="D35" s="130"/>
    </row>
    <row r="36" spans="1:4" ht="13.5" thickBot="1" x14ac:dyDescent="0.25">
      <c r="A36" s="126" t="s">
        <v>193</v>
      </c>
      <c r="B36" s="127" t="s">
        <v>212</v>
      </c>
      <c r="C36" s="137">
        <v>0.01</v>
      </c>
      <c r="D36" s="130"/>
    </row>
    <row r="37" spans="1:4" ht="13.5" thickBot="1" x14ac:dyDescent="0.25">
      <c r="A37" s="126" t="s">
        <v>195</v>
      </c>
      <c r="B37" s="127" t="s">
        <v>29</v>
      </c>
      <c r="C37" s="137">
        <v>6.0000000000000001E-3</v>
      </c>
      <c r="D37" s="130"/>
    </row>
    <row r="38" spans="1:4" ht="13.5" thickBot="1" x14ac:dyDescent="0.25">
      <c r="A38" s="126" t="s">
        <v>196</v>
      </c>
      <c r="B38" s="127" t="s">
        <v>30</v>
      </c>
      <c r="C38" s="137">
        <v>2E-3</v>
      </c>
      <c r="D38" s="130"/>
    </row>
    <row r="39" spans="1:4" ht="13.5" thickBot="1" x14ac:dyDescent="0.25">
      <c r="A39" s="126" t="s">
        <v>213</v>
      </c>
      <c r="B39" s="127" t="s">
        <v>31</v>
      </c>
      <c r="C39" s="137">
        <v>0.08</v>
      </c>
      <c r="D39" s="130"/>
    </row>
    <row r="40" spans="1:4" ht="13.5" thickBot="1" x14ac:dyDescent="0.25">
      <c r="A40" s="279" t="s">
        <v>214</v>
      </c>
      <c r="B40" s="280"/>
      <c r="C40" s="130"/>
      <c r="D40" s="130"/>
    </row>
    <row r="43" spans="1:4" x14ac:dyDescent="0.2">
      <c r="A43" s="278" t="s">
        <v>215</v>
      </c>
      <c r="B43" s="278"/>
      <c r="C43" s="278"/>
    </row>
    <row r="44" spans="1:4" ht="13.5" thickBot="1" x14ac:dyDescent="0.25"/>
    <row r="45" spans="1:4" ht="13.5" thickBot="1" x14ac:dyDescent="0.25">
      <c r="A45" s="123" t="s">
        <v>216</v>
      </c>
      <c r="B45" s="124" t="s">
        <v>217</v>
      </c>
      <c r="C45" s="124" t="s">
        <v>185</v>
      </c>
    </row>
    <row r="46" spans="1:4" ht="13.5" thickBot="1" x14ac:dyDescent="0.25">
      <c r="A46" s="126" t="s">
        <v>186</v>
      </c>
      <c r="B46" s="127" t="s">
        <v>218</v>
      </c>
      <c r="C46" s="130"/>
    </row>
    <row r="47" spans="1:4" ht="13.5" thickBot="1" x14ac:dyDescent="0.25">
      <c r="A47" s="126" t="s">
        <v>188</v>
      </c>
      <c r="B47" s="127" t="s">
        <v>219</v>
      </c>
      <c r="C47" s="130"/>
    </row>
    <row r="48" spans="1:4" ht="13.5" thickBot="1" x14ac:dyDescent="0.25">
      <c r="A48" s="126" t="s">
        <v>190</v>
      </c>
      <c r="B48" s="127" t="s">
        <v>220</v>
      </c>
      <c r="C48" s="130"/>
    </row>
    <row r="49" spans="1:3" ht="13.5" thickBot="1" x14ac:dyDescent="0.25">
      <c r="A49" s="126" t="s">
        <v>192</v>
      </c>
      <c r="B49" s="127" t="s">
        <v>197</v>
      </c>
      <c r="C49" s="130"/>
    </row>
    <row r="50" spans="1:3" ht="13.5" thickBot="1" x14ac:dyDescent="0.25">
      <c r="A50" s="279" t="s">
        <v>16</v>
      </c>
      <c r="B50" s="280"/>
      <c r="C50" s="130"/>
    </row>
    <row r="57" spans="1:3" x14ac:dyDescent="0.2">
      <c r="A57" s="278" t="s">
        <v>221</v>
      </c>
      <c r="B57" s="278"/>
      <c r="C57" s="278"/>
    </row>
    <row r="58" spans="1:3" ht="13.5" thickBot="1" x14ac:dyDescent="0.25"/>
    <row r="59" spans="1:3" ht="13.5" thickBot="1" x14ac:dyDescent="0.25">
      <c r="A59" s="123">
        <v>2</v>
      </c>
      <c r="B59" s="124" t="s">
        <v>222</v>
      </c>
      <c r="C59" s="124" t="s">
        <v>185</v>
      </c>
    </row>
    <row r="60" spans="1:3" ht="13.5" thickBot="1" x14ac:dyDescent="0.25">
      <c r="A60" s="126" t="s">
        <v>200</v>
      </c>
      <c r="B60" s="127" t="s">
        <v>201</v>
      </c>
      <c r="C60" s="130"/>
    </row>
    <row r="61" spans="1:3" ht="13.5" thickBot="1" x14ac:dyDescent="0.25">
      <c r="A61" s="126" t="s">
        <v>205</v>
      </c>
      <c r="B61" s="127" t="s">
        <v>206</v>
      </c>
      <c r="C61" s="130"/>
    </row>
    <row r="62" spans="1:3" ht="13.5" thickBot="1" x14ac:dyDescent="0.25">
      <c r="A62" s="126" t="s">
        <v>216</v>
      </c>
      <c r="B62" s="127" t="s">
        <v>217</v>
      </c>
      <c r="C62" s="130"/>
    </row>
    <row r="63" spans="1:3" ht="13.5" thickBot="1" x14ac:dyDescent="0.25">
      <c r="A63" s="279" t="s">
        <v>16</v>
      </c>
      <c r="B63" s="280"/>
      <c r="C63" s="130"/>
    </row>
    <row r="64" spans="1:3" x14ac:dyDescent="0.2">
      <c r="A64" s="132"/>
    </row>
    <row r="66" spans="1:3" x14ac:dyDescent="0.2">
      <c r="A66" s="282" t="s">
        <v>223</v>
      </c>
      <c r="B66" s="282"/>
      <c r="C66" s="282"/>
    </row>
    <row r="67" spans="1:3" ht="13.5" thickBot="1" x14ac:dyDescent="0.25"/>
    <row r="68" spans="1:3" ht="13.5" thickBot="1" x14ac:dyDescent="0.25">
      <c r="A68" s="123">
        <v>3</v>
      </c>
      <c r="B68" s="124" t="s">
        <v>224</v>
      </c>
      <c r="C68" s="124" t="s">
        <v>185</v>
      </c>
    </row>
    <row r="69" spans="1:3" ht="13.5" thickBot="1" x14ac:dyDescent="0.25">
      <c r="A69" s="126" t="s">
        <v>186</v>
      </c>
      <c r="B69" s="133" t="s">
        <v>225</v>
      </c>
      <c r="C69" s="130"/>
    </row>
    <row r="70" spans="1:3" ht="13.5" thickBot="1" x14ac:dyDescent="0.25">
      <c r="A70" s="126" t="s">
        <v>188</v>
      </c>
      <c r="B70" s="133" t="s">
        <v>226</v>
      </c>
      <c r="C70" s="130"/>
    </row>
    <row r="71" spans="1:3" ht="13.5" thickBot="1" x14ac:dyDescent="0.25">
      <c r="A71" s="126" t="s">
        <v>190</v>
      </c>
      <c r="B71" s="133" t="s">
        <v>227</v>
      </c>
      <c r="C71" s="130"/>
    </row>
    <row r="72" spans="1:3" ht="13.5" thickBot="1" x14ac:dyDescent="0.25">
      <c r="A72" s="126" t="s">
        <v>192</v>
      </c>
      <c r="B72" s="133" t="s">
        <v>228</v>
      </c>
      <c r="C72" s="130"/>
    </row>
    <row r="73" spans="1:3" ht="26.25" thickBot="1" x14ac:dyDescent="0.25">
      <c r="A73" s="126" t="s">
        <v>193</v>
      </c>
      <c r="B73" s="133" t="s">
        <v>229</v>
      </c>
      <c r="C73" s="130"/>
    </row>
    <row r="74" spans="1:3" ht="13.5" thickBot="1" x14ac:dyDescent="0.25">
      <c r="A74" s="126" t="s">
        <v>195</v>
      </c>
      <c r="B74" s="133" t="s">
        <v>230</v>
      </c>
      <c r="C74" s="130"/>
    </row>
    <row r="75" spans="1:3" ht="13.5" thickBot="1" x14ac:dyDescent="0.25">
      <c r="A75" s="279" t="s">
        <v>16</v>
      </c>
      <c r="B75" s="280"/>
      <c r="C75" s="130"/>
    </row>
    <row r="78" spans="1:3" x14ac:dyDescent="0.2">
      <c r="A78" s="282" t="s">
        <v>231</v>
      </c>
      <c r="B78" s="282"/>
      <c r="C78" s="282"/>
    </row>
    <row r="81" spans="1:3" x14ac:dyDescent="0.2">
      <c r="A81" s="278" t="s">
        <v>232</v>
      </c>
      <c r="B81" s="278"/>
      <c r="C81" s="278"/>
    </row>
    <row r="82" spans="1:3" ht="13.5" thickBot="1" x14ac:dyDescent="0.25">
      <c r="A82" s="129"/>
    </row>
    <row r="83" spans="1:3" ht="13.5" thickBot="1" x14ac:dyDescent="0.25">
      <c r="A83" s="123" t="s">
        <v>233</v>
      </c>
      <c r="B83" s="124" t="s">
        <v>234</v>
      </c>
      <c r="C83" s="124" t="s">
        <v>185</v>
      </c>
    </row>
    <row r="84" spans="1:3" ht="13.5" thickBot="1" x14ac:dyDescent="0.25">
      <c r="A84" s="126" t="s">
        <v>186</v>
      </c>
      <c r="B84" s="127" t="s">
        <v>20</v>
      </c>
      <c r="C84" s="130"/>
    </row>
    <row r="85" spans="1:3" ht="13.5" thickBot="1" x14ac:dyDescent="0.25">
      <c r="A85" s="126" t="s">
        <v>188</v>
      </c>
      <c r="B85" s="127" t="s">
        <v>234</v>
      </c>
      <c r="C85" s="130"/>
    </row>
    <row r="86" spans="1:3" ht="13.5" thickBot="1" x14ac:dyDescent="0.25">
      <c r="A86" s="126" t="s">
        <v>190</v>
      </c>
      <c r="B86" s="127" t="s">
        <v>235</v>
      </c>
      <c r="C86" s="130"/>
    </row>
    <row r="87" spans="1:3" ht="13.5" thickBot="1" x14ac:dyDescent="0.25">
      <c r="A87" s="126" t="s">
        <v>192</v>
      </c>
      <c r="B87" s="127" t="s">
        <v>236</v>
      </c>
      <c r="C87" s="130"/>
    </row>
    <row r="88" spans="1:3" ht="13.5" thickBot="1" x14ac:dyDescent="0.25">
      <c r="A88" s="126" t="s">
        <v>193</v>
      </c>
      <c r="B88" s="127" t="s">
        <v>237</v>
      </c>
      <c r="C88" s="130"/>
    </row>
    <row r="89" spans="1:3" ht="13.5" thickBot="1" x14ac:dyDescent="0.25">
      <c r="A89" s="126" t="s">
        <v>195</v>
      </c>
      <c r="B89" s="127" t="s">
        <v>197</v>
      </c>
      <c r="C89" s="130"/>
    </row>
    <row r="90" spans="1:3" ht="13.5" thickBot="1" x14ac:dyDescent="0.25">
      <c r="A90" s="279" t="s">
        <v>214</v>
      </c>
      <c r="B90" s="280"/>
      <c r="C90" s="130"/>
    </row>
    <row r="93" spans="1:3" x14ac:dyDescent="0.2">
      <c r="A93" s="278" t="s">
        <v>238</v>
      </c>
      <c r="B93" s="278"/>
      <c r="C93" s="278"/>
    </row>
    <row r="94" spans="1:3" ht="13.5" thickBot="1" x14ac:dyDescent="0.25">
      <c r="A94" s="129"/>
    </row>
    <row r="95" spans="1:3" ht="13.5" thickBot="1" x14ac:dyDescent="0.25">
      <c r="A95" s="123" t="s">
        <v>239</v>
      </c>
      <c r="B95" s="124" t="s">
        <v>240</v>
      </c>
      <c r="C95" s="124" t="s">
        <v>185</v>
      </c>
    </row>
    <row r="96" spans="1:3" ht="13.5" thickBot="1" x14ac:dyDescent="0.25">
      <c r="A96" s="126" t="s">
        <v>186</v>
      </c>
      <c r="B96" s="127" t="s">
        <v>269</v>
      </c>
      <c r="C96" s="130"/>
    </row>
    <row r="97" spans="1:3" ht="13.5" thickBot="1" x14ac:dyDescent="0.25">
      <c r="A97" s="279" t="s">
        <v>16</v>
      </c>
      <c r="B97" s="280"/>
      <c r="C97" s="130"/>
    </row>
    <row r="100" spans="1:3" x14ac:dyDescent="0.2">
      <c r="A100" s="278" t="s">
        <v>241</v>
      </c>
      <c r="B100" s="278"/>
      <c r="C100" s="278"/>
    </row>
    <row r="101" spans="1:3" ht="13.5" thickBot="1" x14ac:dyDescent="0.25">
      <c r="A101" s="129"/>
    </row>
    <row r="102" spans="1:3" ht="13.5" thickBot="1" x14ac:dyDescent="0.25">
      <c r="A102" s="123">
        <v>4</v>
      </c>
      <c r="B102" s="124" t="s">
        <v>242</v>
      </c>
      <c r="C102" s="124" t="s">
        <v>185</v>
      </c>
    </row>
    <row r="103" spans="1:3" ht="13.5" thickBot="1" x14ac:dyDescent="0.25">
      <c r="A103" s="126" t="s">
        <v>233</v>
      </c>
      <c r="B103" s="127" t="s">
        <v>234</v>
      </c>
      <c r="C103" s="130"/>
    </row>
    <row r="104" spans="1:3" ht="13.5" thickBot="1" x14ac:dyDescent="0.25">
      <c r="A104" s="126" t="s">
        <v>239</v>
      </c>
      <c r="B104" s="127" t="s">
        <v>240</v>
      </c>
      <c r="C104" s="130"/>
    </row>
    <row r="105" spans="1:3" ht="13.5" thickBot="1" x14ac:dyDescent="0.25">
      <c r="A105" s="279" t="s">
        <v>16</v>
      </c>
      <c r="B105" s="280"/>
      <c r="C105" s="130"/>
    </row>
    <row r="108" spans="1:3" x14ac:dyDescent="0.2">
      <c r="A108" s="282" t="s">
        <v>243</v>
      </c>
      <c r="B108" s="282"/>
      <c r="C108" s="282"/>
    </row>
    <row r="109" spans="1:3" ht="13.5" thickBot="1" x14ac:dyDescent="0.25"/>
    <row r="110" spans="1:3" ht="13.5" thickBot="1" x14ac:dyDescent="0.25">
      <c r="A110" s="123">
        <v>5</v>
      </c>
      <c r="B110" s="134" t="s">
        <v>129</v>
      </c>
      <c r="C110" s="124" t="s">
        <v>185</v>
      </c>
    </row>
    <row r="111" spans="1:3" ht="13.5" thickBot="1" x14ac:dyDescent="0.25">
      <c r="A111" s="126" t="s">
        <v>186</v>
      </c>
      <c r="B111" s="127" t="s">
        <v>244</v>
      </c>
      <c r="C111" s="130"/>
    </row>
    <row r="112" spans="1:3" ht="13.5" thickBot="1" x14ac:dyDescent="0.25">
      <c r="A112" s="126" t="s">
        <v>188</v>
      </c>
      <c r="B112" s="127" t="s">
        <v>245</v>
      </c>
      <c r="C112" s="130"/>
    </row>
    <row r="113" spans="1:4" ht="13.5" thickBot="1" x14ac:dyDescent="0.25">
      <c r="A113" s="126" t="s">
        <v>190</v>
      </c>
      <c r="B113" s="127" t="s">
        <v>246</v>
      </c>
      <c r="C113" s="130"/>
    </row>
    <row r="114" spans="1:4" ht="13.5" thickBot="1" x14ac:dyDescent="0.25">
      <c r="A114" s="126" t="s">
        <v>192</v>
      </c>
      <c r="B114" s="127" t="s">
        <v>197</v>
      </c>
      <c r="C114" s="130"/>
    </row>
    <row r="115" spans="1:4" ht="13.5" thickBot="1" x14ac:dyDescent="0.25">
      <c r="A115" s="279" t="s">
        <v>214</v>
      </c>
      <c r="B115" s="280"/>
      <c r="C115" s="130"/>
    </row>
    <row r="118" spans="1:4" x14ac:dyDescent="0.2">
      <c r="A118" s="282" t="s">
        <v>247</v>
      </c>
      <c r="B118" s="282"/>
      <c r="C118" s="282"/>
    </row>
    <row r="119" spans="1:4" ht="13.5" thickBot="1" x14ac:dyDescent="0.25"/>
    <row r="120" spans="1:4" ht="13.5" thickBot="1" x14ac:dyDescent="0.25">
      <c r="A120" s="123">
        <v>6</v>
      </c>
      <c r="B120" s="134" t="s">
        <v>130</v>
      </c>
      <c r="C120" s="124" t="s">
        <v>207</v>
      </c>
      <c r="D120" s="124" t="s">
        <v>185</v>
      </c>
    </row>
    <row r="121" spans="1:4" ht="13.5" thickBot="1" x14ac:dyDescent="0.25">
      <c r="A121" s="126" t="s">
        <v>186</v>
      </c>
      <c r="B121" s="127" t="s">
        <v>160</v>
      </c>
      <c r="C121" s="130"/>
      <c r="D121" s="130"/>
    </row>
    <row r="122" spans="1:4" ht="13.5" thickBot="1" x14ac:dyDescent="0.25">
      <c r="A122" s="126" t="s">
        <v>188</v>
      </c>
      <c r="B122" s="127" t="s">
        <v>162</v>
      </c>
      <c r="C122" s="130"/>
      <c r="D122" s="130"/>
    </row>
    <row r="123" spans="1:4" ht="13.5" thickBot="1" x14ac:dyDescent="0.25">
      <c r="A123" s="126" t="s">
        <v>190</v>
      </c>
      <c r="B123" s="127" t="s">
        <v>161</v>
      </c>
      <c r="C123" s="130"/>
      <c r="D123" s="130"/>
    </row>
    <row r="124" spans="1:4" ht="13.5" thickBot="1" x14ac:dyDescent="0.25">
      <c r="A124" s="126"/>
      <c r="B124" s="127" t="s">
        <v>248</v>
      </c>
      <c r="C124" s="130"/>
      <c r="D124" s="130"/>
    </row>
    <row r="125" spans="1:4" ht="13.5" thickBot="1" x14ac:dyDescent="0.25">
      <c r="A125" s="126"/>
      <c r="B125" s="127" t="s">
        <v>249</v>
      </c>
      <c r="C125" s="130"/>
      <c r="D125" s="130"/>
    </row>
    <row r="126" spans="1:4" ht="13.5" thickBot="1" x14ac:dyDescent="0.25">
      <c r="A126" s="126"/>
      <c r="B126" s="127" t="s">
        <v>250</v>
      </c>
      <c r="C126" s="130"/>
      <c r="D126" s="130"/>
    </row>
    <row r="127" spans="1:4" ht="13.5" thickBot="1" x14ac:dyDescent="0.25">
      <c r="A127" s="279" t="s">
        <v>214</v>
      </c>
      <c r="B127" s="280"/>
      <c r="C127" s="130"/>
      <c r="D127" s="130"/>
    </row>
    <row r="130" spans="1:3" x14ac:dyDescent="0.2">
      <c r="A130" s="282" t="s">
        <v>251</v>
      </c>
      <c r="B130" s="282"/>
      <c r="C130" s="282"/>
    </row>
    <row r="131" spans="1:3" ht="13.5" thickBot="1" x14ac:dyDescent="0.25"/>
    <row r="132" spans="1:3" ht="13.5" thickBot="1" x14ac:dyDescent="0.25">
      <c r="A132" s="123"/>
      <c r="B132" s="124" t="s">
        <v>252</v>
      </c>
      <c r="C132" s="124" t="s">
        <v>185</v>
      </c>
    </row>
    <row r="133" spans="1:3" ht="13.5" thickBot="1" x14ac:dyDescent="0.25">
      <c r="A133" s="135" t="s">
        <v>186</v>
      </c>
      <c r="B133" s="127" t="s">
        <v>183</v>
      </c>
      <c r="C133" s="127"/>
    </row>
    <row r="134" spans="1:3" ht="13.5" thickBot="1" x14ac:dyDescent="0.25">
      <c r="A134" s="135" t="s">
        <v>188</v>
      </c>
      <c r="B134" s="127" t="s">
        <v>198</v>
      </c>
      <c r="C134" s="127"/>
    </row>
    <row r="135" spans="1:3" ht="13.5" thickBot="1" x14ac:dyDescent="0.25">
      <c r="A135" s="135" t="s">
        <v>190</v>
      </c>
      <c r="B135" s="127" t="s">
        <v>223</v>
      </c>
      <c r="C135" s="127"/>
    </row>
    <row r="136" spans="1:3" ht="13.5" thickBot="1" x14ac:dyDescent="0.25">
      <c r="A136" s="135" t="s">
        <v>192</v>
      </c>
      <c r="B136" s="127" t="s">
        <v>231</v>
      </c>
      <c r="C136" s="127"/>
    </row>
    <row r="137" spans="1:3" ht="13.5" thickBot="1" x14ac:dyDescent="0.25">
      <c r="A137" s="135" t="s">
        <v>193</v>
      </c>
      <c r="B137" s="127" t="s">
        <v>243</v>
      </c>
      <c r="C137" s="127"/>
    </row>
    <row r="138" spans="1:3" ht="13.5" thickBot="1" x14ac:dyDescent="0.25">
      <c r="A138" s="279" t="s">
        <v>253</v>
      </c>
      <c r="B138" s="280"/>
      <c r="C138" s="127"/>
    </row>
    <row r="139" spans="1:3" ht="13.5" thickBot="1" x14ac:dyDescent="0.25">
      <c r="A139" s="135" t="s">
        <v>195</v>
      </c>
      <c r="B139" s="127" t="s">
        <v>254</v>
      </c>
      <c r="C139" s="127"/>
    </row>
    <row r="140" spans="1:3" ht="13.5" thickBot="1" x14ac:dyDescent="0.25">
      <c r="A140" s="279" t="s">
        <v>255</v>
      </c>
      <c r="B140" s="280"/>
      <c r="C140" s="127"/>
    </row>
  </sheetData>
  <mergeCells count="30">
    <mergeCell ref="A19:C19"/>
    <mergeCell ref="A1:D1"/>
    <mergeCell ref="A2:D2"/>
    <mergeCell ref="A3:D3"/>
    <mergeCell ref="A6:C6"/>
    <mergeCell ref="A16:B16"/>
    <mergeCell ref="A81:C81"/>
    <mergeCell ref="A21:C21"/>
    <mergeCell ref="A26:B26"/>
    <mergeCell ref="A29:D29"/>
    <mergeCell ref="A40:B40"/>
    <mergeCell ref="A43:C43"/>
    <mergeCell ref="A50:B50"/>
    <mergeCell ref="A57:C57"/>
    <mergeCell ref="A63:B63"/>
    <mergeCell ref="A66:C66"/>
    <mergeCell ref="A75:B75"/>
    <mergeCell ref="A78:C78"/>
    <mergeCell ref="A140:B140"/>
    <mergeCell ref="A90:B90"/>
    <mergeCell ref="A93:C93"/>
    <mergeCell ref="A97:B97"/>
    <mergeCell ref="A100:C100"/>
    <mergeCell ref="A105:B105"/>
    <mergeCell ref="A108:C108"/>
    <mergeCell ref="A115:B115"/>
    <mergeCell ref="A118:C118"/>
    <mergeCell ref="A127:B127"/>
    <mergeCell ref="A130:C130"/>
    <mergeCell ref="A138:B138"/>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showGridLines="0" zoomScale="115" zoomScaleNormal="115" workbookViewId="0">
      <selection activeCell="D33" sqref="D33"/>
    </sheetView>
  </sheetViews>
  <sheetFormatPr defaultRowHeight="12.75" x14ac:dyDescent="0.2"/>
  <cols>
    <col min="1" max="1" width="3.42578125" style="121" bestFit="1" customWidth="1"/>
    <col min="2" max="2" width="59.85546875" style="121" customWidth="1"/>
    <col min="3" max="3" width="15.42578125" style="121" customWidth="1"/>
    <col min="4" max="4" width="12.42578125" style="121" customWidth="1"/>
    <col min="5" max="5" width="12.7109375" style="121" customWidth="1"/>
    <col min="6" max="6" width="12" style="121" customWidth="1"/>
    <col min="7" max="7" width="15.140625" style="121" customWidth="1"/>
    <col min="8" max="16384" width="9.140625" style="121"/>
  </cols>
  <sheetData>
    <row r="1" spans="1:4" x14ac:dyDescent="0.2">
      <c r="A1" s="283" t="s">
        <v>256</v>
      </c>
      <c r="B1" s="283"/>
      <c r="C1" s="283"/>
      <c r="D1" s="283"/>
    </row>
    <row r="2" spans="1:4" x14ac:dyDescent="0.2">
      <c r="A2" s="283" t="s">
        <v>258</v>
      </c>
      <c r="B2" s="283"/>
      <c r="C2" s="283"/>
      <c r="D2" s="283"/>
    </row>
    <row r="3" spans="1:4" x14ac:dyDescent="0.2">
      <c r="A3" s="277" t="s">
        <v>268</v>
      </c>
      <c r="B3" s="277"/>
      <c r="C3" s="277"/>
      <c r="D3" s="277"/>
    </row>
    <row r="6" spans="1:4" x14ac:dyDescent="0.2">
      <c r="A6" s="284" t="s">
        <v>183</v>
      </c>
      <c r="B6" s="284"/>
      <c r="C6" s="284"/>
    </row>
    <row r="7" spans="1:4" ht="13.5" thickBot="1" x14ac:dyDescent="0.25"/>
    <row r="8" spans="1:4" ht="13.5" thickBot="1" x14ac:dyDescent="0.25">
      <c r="A8" s="123">
        <v>1</v>
      </c>
      <c r="B8" s="124" t="s">
        <v>184</v>
      </c>
      <c r="C8" s="124" t="s">
        <v>185</v>
      </c>
    </row>
    <row r="9" spans="1:4" ht="13.5" thickBot="1" x14ac:dyDescent="0.25">
      <c r="A9" s="126" t="s">
        <v>186</v>
      </c>
      <c r="B9" s="127" t="s">
        <v>187</v>
      </c>
      <c r="C9" s="130"/>
    </row>
    <row r="10" spans="1:4" ht="13.5" thickBot="1" x14ac:dyDescent="0.25">
      <c r="A10" s="126" t="s">
        <v>188</v>
      </c>
      <c r="B10" s="127" t="s">
        <v>189</v>
      </c>
      <c r="C10" s="130"/>
    </row>
    <row r="11" spans="1:4" ht="13.5" thickBot="1" x14ac:dyDescent="0.25">
      <c r="A11" s="126" t="s">
        <v>190</v>
      </c>
      <c r="B11" s="127" t="s">
        <v>191</v>
      </c>
      <c r="C11" s="130"/>
    </row>
    <row r="12" spans="1:4" ht="13.5" thickBot="1" x14ac:dyDescent="0.25">
      <c r="A12" s="126" t="s">
        <v>192</v>
      </c>
      <c r="B12" s="127" t="s">
        <v>11</v>
      </c>
      <c r="C12" s="130"/>
    </row>
    <row r="13" spans="1:4" ht="13.5" thickBot="1" x14ac:dyDescent="0.25">
      <c r="A13" s="126" t="s">
        <v>193</v>
      </c>
      <c r="B13" s="127" t="s">
        <v>194</v>
      </c>
      <c r="C13" s="130"/>
    </row>
    <row r="14" spans="1:4" ht="13.5" thickBot="1" x14ac:dyDescent="0.25">
      <c r="A14" s="126"/>
      <c r="B14" s="127"/>
      <c r="C14" s="130"/>
    </row>
    <row r="15" spans="1:4" ht="13.5" thickBot="1" x14ac:dyDescent="0.25">
      <c r="A15" s="126" t="s">
        <v>196</v>
      </c>
      <c r="B15" s="127" t="s">
        <v>197</v>
      </c>
      <c r="C15" s="130"/>
    </row>
    <row r="16" spans="1:4" ht="13.5" thickBot="1" x14ac:dyDescent="0.25">
      <c r="A16" s="279" t="s">
        <v>16</v>
      </c>
      <c r="B16" s="280"/>
      <c r="C16" s="130"/>
    </row>
    <row r="19" spans="1:4" x14ac:dyDescent="0.2">
      <c r="A19" s="282" t="s">
        <v>198</v>
      </c>
      <c r="B19" s="282"/>
      <c r="C19" s="282"/>
    </row>
    <row r="20" spans="1:4" x14ac:dyDescent="0.2">
      <c r="A20" s="129"/>
    </row>
    <row r="21" spans="1:4" x14ac:dyDescent="0.2">
      <c r="A21" s="278" t="s">
        <v>199</v>
      </c>
      <c r="B21" s="278"/>
      <c r="C21" s="278"/>
    </row>
    <row r="22" spans="1:4" ht="13.5" thickBot="1" x14ac:dyDescent="0.25"/>
    <row r="23" spans="1:4" ht="13.5" thickBot="1" x14ac:dyDescent="0.25">
      <c r="A23" s="123" t="s">
        <v>200</v>
      </c>
      <c r="B23" s="124" t="s">
        <v>201</v>
      </c>
      <c r="C23" s="124" t="s">
        <v>185</v>
      </c>
    </row>
    <row r="24" spans="1:4" ht="13.5" thickBot="1" x14ac:dyDescent="0.25">
      <c r="A24" s="126" t="s">
        <v>186</v>
      </c>
      <c r="B24" s="127" t="s">
        <v>202</v>
      </c>
      <c r="C24" s="130"/>
    </row>
    <row r="25" spans="1:4" ht="13.5" thickBot="1" x14ac:dyDescent="0.25">
      <c r="A25" s="126" t="s">
        <v>188</v>
      </c>
      <c r="B25" s="127" t="s">
        <v>203</v>
      </c>
      <c r="C25" s="130"/>
    </row>
    <row r="26" spans="1:4" ht="13.5" thickBot="1" x14ac:dyDescent="0.25">
      <c r="A26" s="279" t="s">
        <v>16</v>
      </c>
      <c r="B26" s="280"/>
      <c r="C26" s="130"/>
    </row>
    <row r="29" spans="1:4" ht="32.25" customHeight="1" x14ac:dyDescent="0.2">
      <c r="A29" s="281" t="s">
        <v>204</v>
      </c>
      <c r="B29" s="281"/>
      <c r="C29" s="281"/>
      <c r="D29" s="281"/>
    </row>
    <row r="30" spans="1:4" ht="13.5" thickBot="1" x14ac:dyDescent="0.25"/>
    <row r="31" spans="1:4" ht="13.5" thickBot="1" x14ac:dyDescent="0.25">
      <c r="A31" s="123" t="s">
        <v>205</v>
      </c>
      <c r="B31" s="124" t="s">
        <v>206</v>
      </c>
      <c r="C31" s="124" t="s">
        <v>207</v>
      </c>
      <c r="D31" s="124" t="s">
        <v>185</v>
      </c>
    </row>
    <row r="32" spans="1:4" ht="13.5" thickBot="1" x14ac:dyDescent="0.25">
      <c r="A32" s="126" t="s">
        <v>186</v>
      </c>
      <c r="B32" s="127" t="s">
        <v>208</v>
      </c>
      <c r="C32" s="137">
        <v>0.2</v>
      </c>
      <c r="D32" s="130"/>
    </row>
    <row r="33" spans="1:4" ht="13.5" thickBot="1" x14ac:dyDescent="0.25">
      <c r="A33" s="126" t="s">
        <v>188</v>
      </c>
      <c r="B33" s="127" t="s">
        <v>209</v>
      </c>
      <c r="C33" s="137">
        <v>2.5000000000000001E-2</v>
      </c>
      <c r="D33" s="130"/>
    </row>
    <row r="34" spans="1:4" ht="13.5" thickBot="1" x14ac:dyDescent="0.25">
      <c r="A34" s="126" t="s">
        <v>190</v>
      </c>
      <c r="B34" s="127" t="s">
        <v>210</v>
      </c>
      <c r="C34" s="138"/>
      <c r="D34" s="130"/>
    </row>
    <row r="35" spans="1:4" ht="13.5" thickBot="1" x14ac:dyDescent="0.25">
      <c r="A35" s="126" t="s">
        <v>192</v>
      </c>
      <c r="B35" s="127" t="s">
        <v>211</v>
      </c>
      <c r="C35" s="137">
        <v>1.4999999999999999E-2</v>
      </c>
      <c r="D35" s="130"/>
    </row>
    <row r="36" spans="1:4" ht="13.5" thickBot="1" x14ac:dyDescent="0.25">
      <c r="A36" s="126" t="s">
        <v>193</v>
      </c>
      <c r="B36" s="127" t="s">
        <v>212</v>
      </c>
      <c r="C36" s="137">
        <v>0.01</v>
      </c>
      <c r="D36" s="130"/>
    </row>
    <row r="37" spans="1:4" ht="13.5" thickBot="1" x14ac:dyDescent="0.25">
      <c r="A37" s="126" t="s">
        <v>195</v>
      </c>
      <c r="B37" s="127" t="s">
        <v>29</v>
      </c>
      <c r="C37" s="137">
        <v>6.0000000000000001E-3</v>
      </c>
      <c r="D37" s="130"/>
    </row>
    <row r="38" spans="1:4" ht="13.5" thickBot="1" x14ac:dyDescent="0.25">
      <c r="A38" s="126" t="s">
        <v>196</v>
      </c>
      <c r="B38" s="127" t="s">
        <v>30</v>
      </c>
      <c r="C38" s="137">
        <v>2E-3</v>
      </c>
      <c r="D38" s="130"/>
    </row>
    <row r="39" spans="1:4" ht="13.5" thickBot="1" x14ac:dyDescent="0.25">
      <c r="A39" s="126" t="s">
        <v>213</v>
      </c>
      <c r="B39" s="127" t="s">
        <v>31</v>
      </c>
      <c r="C39" s="137">
        <v>0.08</v>
      </c>
      <c r="D39" s="130"/>
    </row>
    <row r="40" spans="1:4" ht="13.5" thickBot="1" x14ac:dyDescent="0.25">
      <c r="A40" s="279" t="s">
        <v>214</v>
      </c>
      <c r="B40" s="280"/>
      <c r="C40" s="130"/>
      <c r="D40" s="130"/>
    </row>
    <row r="43" spans="1:4" x14ac:dyDescent="0.2">
      <c r="A43" s="278" t="s">
        <v>215</v>
      </c>
      <c r="B43" s="278"/>
      <c r="C43" s="278"/>
    </row>
    <row r="44" spans="1:4" ht="13.5" thickBot="1" x14ac:dyDescent="0.25"/>
    <row r="45" spans="1:4" ht="13.5" thickBot="1" x14ac:dyDescent="0.25">
      <c r="A45" s="123" t="s">
        <v>216</v>
      </c>
      <c r="B45" s="124" t="s">
        <v>217</v>
      </c>
      <c r="C45" s="124" t="s">
        <v>185</v>
      </c>
    </row>
    <row r="46" spans="1:4" ht="13.5" thickBot="1" x14ac:dyDescent="0.25">
      <c r="A46" s="126" t="s">
        <v>186</v>
      </c>
      <c r="B46" s="127" t="s">
        <v>218</v>
      </c>
      <c r="C46" s="130"/>
    </row>
    <row r="47" spans="1:4" ht="13.5" thickBot="1" x14ac:dyDescent="0.25">
      <c r="A47" s="126" t="s">
        <v>188</v>
      </c>
      <c r="B47" s="127" t="s">
        <v>219</v>
      </c>
      <c r="C47" s="130"/>
    </row>
    <row r="48" spans="1:4" ht="13.5" thickBot="1" x14ac:dyDescent="0.25">
      <c r="A48" s="126" t="s">
        <v>190</v>
      </c>
      <c r="B48" s="127" t="s">
        <v>220</v>
      </c>
      <c r="C48" s="130"/>
    </row>
    <row r="49" spans="1:3" ht="13.5" thickBot="1" x14ac:dyDescent="0.25">
      <c r="A49" s="126" t="s">
        <v>192</v>
      </c>
      <c r="B49" s="127" t="s">
        <v>197</v>
      </c>
      <c r="C49" s="130"/>
    </row>
    <row r="50" spans="1:3" ht="13.5" thickBot="1" x14ac:dyDescent="0.25">
      <c r="A50" s="279" t="s">
        <v>16</v>
      </c>
      <c r="B50" s="280"/>
      <c r="C50" s="130"/>
    </row>
    <row r="56" spans="1:3" x14ac:dyDescent="0.2">
      <c r="A56" s="278" t="s">
        <v>221</v>
      </c>
      <c r="B56" s="278"/>
      <c r="C56" s="278"/>
    </row>
    <row r="57" spans="1:3" ht="13.5" thickBot="1" x14ac:dyDescent="0.25"/>
    <row r="58" spans="1:3" ht="13.5" thickBot="1" x14ac:dyDescent="0.25">
      <c r="A58" s="123">
        <v>2</v>
      </c>
      <c r="B58" s="124" t="s">
        <v>222</v>
      </c>
      <c r="C58" s="124" t="s">
        <v>185</v>
      </c>
    </row>
    <row r="59" spans="1:3" ht="13.5" thickBot="1" x14ac:dyDescent="0.25">
      <c r="A59" s="126" t="s">
        <v>200</v>
      </c>
      <c r="B59" s="127" t="s">
        <v>201</v>
      </c>
      <c r="C59" s="130"/>
    </row>
    <row r="60" spans="1:3" ht="13.5" thickBot="1" x14ac:dyDescent="0.25">
      <c r="A60" s="126" t="s">
        <v>205</v>
      </c>
      <c r="B60" s="127" t="s">
        <v>206</v>
      </c>
      <c r="C60" s="130"/>
    </row>
    <row r="61" spans="1:3" ht="13.5" thickBot="1" x14ac:dyDescent="0.25">
      <c r="A61" s="126" t="s">
        <v>216</v>
      </c>
      <c r="B61" s="127" t="s">
        <v>217</v>
      </c>
      <c r="C61" s="130"/>
    </row>
    <row r="62" spans="1:3" ht="13.5" thickBot="1" x14ac:dyDescent="0.25">
      <c r="A62" s="279" t="s">
        <v>16</v>
      </c>
      <c r="B62" s="280"/>
      <c r="C62" s="130"/>
    </row>
    <row r="63" spans="1:3" x14ac:dyDescent="0.2">
      <c r="A63" s="132"/>
    </row>
    <row r="65" spans="1:3" x14ac:dyDescent="0.2">
      <c r="A65" s="282" t="s">
        <v>223</v>
      </c>
      <c r="B65" s="282"/>
      <c r="C65" s="282"/>
    </row>
    <row r="66" spans="1:3" ht="13.5" thickBot="1" x14ac:dyDescent="0.25"/>
    <row r="67" spans="1:3" ht="13.5" thickBot="1" x14ac:dyDescent="0.25">
      <c r="A67" s="123">
        <v>3</v>
      </c>
      <c r="B67" s="124" t="s">
        <v>224</v>
      </c>
      <c r="C67" s="124" t="s">
        <v>185</v>
      </c>
    </row>
    <row r="68" spans="1:3" ht="13.5" thickBot="1" x14ac:dyDescent="0.25">
      <c r="A68" s="126" t="s">
        <v>186</v>
      </c>
      <c r="B68" s="133" t="s">
        <v>225</v>
      </c>
      <c r="C68" s="130"/>
    </row>
    <row r="69" spans="1:3" ht="13.5" thickBot="1" x14ac:dyDescent="0.25">
      <c r="A69" s="126" t="s">
        <v>188</v>
      </c>
      <c r="B69" s="133" t="s">
        <v>226</v>
      </c>
      <c r="C69" s="130"/>
    </row>
    <row r="70" spans="1:3" ht="13.5" thickBot="1" x14ac:dyDescent="0.25">
      <c r="A70" s="126" t="s">
        <v>190</v>
      </c>
      <c r="B70" s="133" t="s">
        <v>227</v>
      </c>
      <c r="C70" s="130"/>
    </row>
    <row r="71" spans="1:3" ht="13.5" thickBot="1" x14ac:dyDescent="0.25">
      <c r="A71" s="126" t="s">
        <v>192</v>
      </c>
      <c r="B71" s="133" t="s">
        <v>228</v>
      </c>
      <c r="C71" s="130"/>
    </row>
    <row r="72" spans="1:3" ht="26.25" thickBot="1" x14ac:dyDescent="0.25">
      <c r="A72" s="126" t="s">
        <v>193</v>
      </c>
      <c r="B72" s="133" t="s">
        <v>229</v>
      </c>
      <c r="C72" s="130"/>
    </row>
    <row r="73" spans="1:3" ht="13.5" thickBot="1" x14ac:dyDescent="0.25">
      <c r="A73" s="126" t="s">
        <v>195</v>
      </c>
      <c r="B73" s="133" t="s">
        <v>230</v>
      </c>
      <c r="C73" s="130"/>
    </row>
    <row r="74" spans="1:3" ht="13.5" thickBot="1" x14ac:dyDescent="0.25">
      <c r="A74" s="279" t="s">
        <v>16</v>
      </c>
      <c r="B74" s="280"/>
      <c r="C74" s="130"/>
    </row>
    <row r="77" spans="1:3" x14ac:dyDescent="0.2">
      <c r="A77" s="282" t="s">
        <v>231</v>
      </c>
      <c r="B77" s="282"/>
      <c r="C77" s="282"/>
    </row>
    <row r="80" spans="1:3" x14ac:dyDescent="0.2">
      <c r="A80" s="278" t="s">
        <v>232</v>
      </c>
      <c r="B80" s="278"/>
      <c r="C80" s="278"/>
    </row>
    <row r="81" spans="1:3" ht="13.5" thickBot="1" x14ac:dyDescent="0.25">
      <c r="A81" s="129"/>
    </row>
    <row r="82" spans="1:3" ht="13.5" thickBot="1" x14ac:dyDescent="0.25">
      <c r="A82" s="123" t="s">
        <v>233</v>
      </c>
      <c r="B82" s="124" t="s">
        <v>234</v>
      </c>
      <c r="C82" s="124" t="s">
        <v>185</v>
      </c>
    </row>
    <row r="83" spans="1:3" ht="13.5" thickBot="1" x14ac:dyDescent="0.25">
      <c r="A83" s="126" t="s">
        <v>186</v>
      </c>
      <c r="B83" s="127" t="s">
        <v>20</v>
      </c>
      <c r="C83" s="130"/>
    </row>
    <row r="84" spans="1:3" ht="13.5" thickBot="1" x14ac:dyDescent="0.25">
      <c r="A84" s="126" t="s">
        <v>188</v>
      </c>
      <c r="B84" s="127" t="s">
        <v>234</v>
      </c>
      <c r="C84" s="130"/>
    </row>
    <row r="85" spans="1:3" ht="13.5" thickBot="1" x14ac:dyDescent="0.25">
      <c r="A85" s="126" t="s">
        <v>190</v>
      </c>
      <c r="B85" s="127" t="s">
        <v>235</v>
      </c>
      <c r="C85" s="130"/>
    </row>
    <row r="86" spans="1:3" ht="13.5" thickBot="1" x14ac:dyDescent="0.25">
      <c r="A86" s="126" t="s">
        <v>192</v>
      </c>
      <c r="B86" s="127" t="s">
        <v>236</v>
      </c>
      <c r="C86" s="130"/>
    </row>
    <row r="87" spans="1:3" ht="13.5" thickBot="1" x14ac:dyDescent="0.25">
      <c r="A87" s="126" t="s">
        <v>193</v>
      </c>
      <c r="B87" s="127" t="s">
        <v>237</v>
      </c>
      <c r="C87" s="130"/>
    </row>
    <row r="88" spans="1:3" ht="13.5" thickBot="1" x14ac:dyDescent="0.25">
      <c r="A88" s="126" t="s">
        <v>195</v>
      </c>
      <c r="B88" s="127" t="s">
        <v>197</v>
      </c>
      <c r="C88" s="130"/>
    </row>
    <row r="89" spans="1:3" ht="13.5" thickBot="1" x14ac:dyDescent="0.25">
      <c r="A89" s="279" t="s">
        <v>214</v>
      </c>
      <c r="B89" s="280"/>
      <c r="C89" s="130"/>
    </row>
    <row r="92" spans="1:3" x14ac:dyDescent="0.2">
      <c r="A92" s="278" t="s">
        <v>238</v>
      </c>
      <c r="B92" s="278"/>
      <c r="C92" s="278"/>
    </row>
    <row r="93" spans="1:3" ht="13.5" thickBot="1" x14ac:dyDescent="0.25">
      <c r="A93" s="129"/>
    </row>
    <row r="94" spans="1:3" ht="13.5" thickBot="1" x14ac:dyDescent="0.25">
      <c r="A94" s="123" t="s">
        <v>239</v>
      </c>
      <c r="B94" s="124" t="s">
        <v>240</v>
      </c>
      <c r="C94" s="124" t="s">
        <v>185</v>
      </c>
    </row>
    <row r="95" spans="1:3" ht="13.5" thickBot="1" x14ac:dyDescent="0.25">
      <c r="A95" s="126" t="s">
        <v>186</v>
      </c>
      <c r="B95" s="127" t="s">
        <v>269</v>
      </c>
      <c r="C95" s="130"/>
    </row>
    <row r="96" spans="1:3" ht="13.5" thickBot="1" x14ac:dyDescent="0.25">
      <c r="A96" s="279" t="s">
        <v>16</v>
      </c>
      <c r="B96" s="280"/>
      <c r="C96" s="130"/>
    </row>
    <row r="99" spans="1:3" x14ac:dyDescent="0.2">
      <c r="A99" s="278" t="s">
        <v>241</v>
      </c>
      <c r="B99" s="278"/>
      <c r="C99" s="278"/>
    </row>
    <row r="100" spans="1:3" ht="13.5" thickBot="1" x14ac:dyDescent="0.25">
      <c r="A100" s="129"/>
    </row>
    <row r="101" spans="1:3" ht="13.5" thickBot="1" x14ac:dyDescent="0.25">
      <c r="A101" s="123">
        <v>4</v>
      </c>
      <c r="B101" s="124" t="s">
        <v>242</v>
      </c>
      <c r="C101" s="124" t="s">
        <v>185</v>
      </c>
    </row>
    <row r="102" spans="1:3" ht="13.5" thickBot="1" x14ac:dyDescent="0.25">
      <c r="A102" s="126" t="s">
        <v>233</v>
      </c>
      <c r="B102" s="127" t="s">
        <v>234</v>
      </c>
      <c r="C102" s="130"/>
    </row>
    <row r="103" spans="1:3" ht="13.5" thickBot="1" x14ac:dyDescent="0.25">
      <c r="A103" s="126" t="s">
        <v>239</v>
      </c>
      <c r="B103" s="127" t="s">
        <v>240</v>
      </c>
      <c r="C103" s="130"/>
    </row>
    <row r="104" spans="1:3" ht="13.5" thickBot="1" x14ac:dyDescent="0.25">
      <c r="A104" s="279" t="s">
        <v>16</v>
      </c>
      <c r="B104" s="280"/>
      <c r="C104" s="130"/>
    </row>
    <row r="107" spans="1:3" x14ac:dyDescent="0.2">
      <c r="A107" s="282" t="s">
        <v>243</v>
      </c>
      <c r="B107" s="282"/>
      <c r="C107" s="282"/>
    </row>
    <row r="108" spans="1:3" ht="13.5" thickBot="1" x14ac:dyDescent="0.25"/>
    <row r="109" spans="1:3" ht="13.5" thickBot="1" x14ac:dyDescent="0.25">
      <c r="A109" s="123">
        <v>5</v>
      </c>
      <c r="B109" s="134" t="s">
        <v>129</v>
      </c>
      <c r="C109" s="124" t="s">
        <v>185</v>
      </c>
    </row>
    <row r="110" spans="1:3" ht="13.5" thickBot="1" x14ac:dyDescent="0.25">
      <c r="A110" s="126" t="s">
        <v>186</v>
      </c>
      <c r="B110" s="127" t="s">
        <v>244</v>
      </c>
      <c r="C110" s="130"/>
    </row>
    <row r="111" spans="1:3" ht="13.5" thickBot="1" x14ac:dyDescent="0.25">
      <c r="A111" s="126" t="s">
        <v>188</v>
      </c>
      <c r="B111" s="127" t="s">
        <v>245</v>
      </c>
      <c r="C111" s="130"/>
    </row>
    <row r="112" spans="1:3" ht="13.5" thickBot="1" x14ac:dyDescent="0.25">
      <c r="A112" s="126" t="s">
        <v>190</v>
      </c>
      <c r="B112" s="127" t="s">
        <v>246</v>
      </c>
      <c r="C112" s="130"/>
    </row>
    <row r="113" spans="1:4" ht="13.5" thickBot="1" x14ac:dyDescent="0.25">
      <c r="A113" s="126" t="s">
        <v>192</v>
      </c>
      <c r="B113" s="127" t="s">
        <v>197</v>
      </c>
      <c r="C113" s="130"/>
    </row>
    <row r="114" spans="1:4" ht="13.5" thickBot="1" x14ac:dyDescent="0.25">
      <c r="A114" s="279" t="s">
        <v>214</v>
      </c>
      <c r="B114" s="280"/>
      <c r="C114" s="130"/>
    </row>
    <row r="117" spans="1:4" x14ac:dyDescent="0.2">
      <c r="A117" s="282" t="s">
        <v>247</v>
      </c>
      <c r="B117" s="282"/>
      <c r="C117" s="282"/>
    </row>
    <row r="118" spans="1:4" ht="13.5" thickBot="1" x14ac:dyDescent="0.25"/>
    <row r="119" spans="1:4" ht="13.5" thickBot="1" x14ac:dyDescent="0.25">
      <c r="A119" s="123">
        <v>6</v>
      </c>
      <c r="B119" s="134" t="s">
        <v>130</v>
      </c>
      <c r="C119" s="124" t="s">
        <v>207</v>
      </c>
      <c r="D119" s="124" t="s">
        <v>185</v>
      </c>
    </row>
    <row r="120" spans="1:4" ht="13.5" thickBot="1" x14ac:dyDescent="0.25">
      <c r="A120" s="126" t="s">
        <v>186</v>
      </c>
      <c r="B120" s="127" t="s">
        <v>160</v>
      </c>
      <c r="C120" s="130"/>
      <c r="D120" s="130"/>
    </row>
    <row r="121" spans="1:4" ht="13.5" thickBot="1" x14ac:dyDescent="0.25">
      <c r="A121" s="126" t="s">
        <v>188</v>
      </c>
      <c r="B121" s="127" t="s">
        <v>162</v>
      </c>
      <c r="C121" s="130"/>
      <c r="D121" s="130"/>
    </row>
    <row r="122" spans="1:4" ht="13.5" thickBot="1" x14ac:dyDescent="0.25">
      <c r="A122" s="126" t="s">
        <v>190</v>
      </c>
      <c r="B122" s="127" t="s">
        <v>161</v>
      </c>
      <c r="C122" s="130"/>
      <c r="D122" s="130"/>
    </row>
    <row r="123" spans="1:4" ht="13.5" thickBot="1" x14ac:dyDescent="0.25">
      <c r="A123" s="126"/>
      <c r="B123" s="127" t="s">
        <v>248</v>
      </c>
      <c r="C123" s="130"/>
      <c r="D123" s="130"/>
    </row>
    <row r="124" spans="1:4" ht="13.5" thickBot="1" x14ac:dyDescent="0.25">
      <c r="A124" s="126"/>
      <c r="B124" s="127" t="s">
        <v>249</v>
      </c>
      <c r="C124" s="130"/>
      <c r="D124" s="130"/>
    </row>
    <row r="125" spans="1:4" ht="13.5" thickBot="1" x14ac:dyDescent="0.25">
      <c r="A125" s="126"/>
      <c r="B125" s="127" t="s">
        <v>250</v>
      </c>
      <c r="C125" s="130"/>
      <c r="D125" s="130"/>
    </row>
    <row r="126" spans="1:4" ht="13.5" thickBot="1" x14ac:dyDescent="0.25">
      <c r="A126" s="279" t="s">
        <v>214</v>
      </c>
      <c r="B126" s="280"/>
      <c r="C126" s="130"/>
      <c r="D126" s="130"/>
    </row>
    <row r="129" spans="1:3" x14ac:dyDescent="0.2">
      <c r="A129" s="282" t="s">
        <v>251</v>
      </c>
      <c r="B129" s="282"/>
      <c r="C129" s="282"/>
    </row>
    <row r="130" spans="1:3" ht="13.5" thickBot="1" x14ac:dyDescent="0.25"/>
    <row r="131" spans="1:3" ht="13.5" thickBot="1" x14ac:dyDescent="0.25">
      <c r="A131" s="123"/>
      <c r="B131" s="124" t="s">
        <v>252</v>
      </c>
      <c r="C131" s="124" t="s">
        <v>185</v>
      </c>
    </row>
    <row r="132" spans="1:3" ht="13.5" thickBot="1" x14ac:dyDescent="0.25">
      <c r="A132" s="135" t="s">
        <v>186</v>
      </c>
      <c r="B132" s="127" t="s">
        <v>183</v>
      </c>
      <c r="C132" s="127"/>
    </row>
    <row r="133" spans="1:3" ht="13.5" thickBot="1" x14ac:dyDescent="0.25">
      <c r="A133" s="135" t="s">
        <v>188</v>
      </c>
      <c r="B133" s="127" t="s">
        <v>198</v>
      </c>
      <c r="C133" s="127"/>
    </row>
    <row r="134" spans="1:3" ht="13.5" thickBot="1" x14ac:dyDescent="0.25">
      <c r="A134" s="135" t="s">
        <v>190</v>
      </c>
      <c r="B134" s="127" t="s">
        <v>223</v>
      </c>
      <c r="C134" s="127"/>
    </row>
    <row r="135" spans="1:3" ht="13.5" thickBot="1" x14ac:dyDescent="0.25">
      <c r="A135" s="135" t="s">
        <v>192</v>
      </c>
      <c r="B135" s="127" t="s">
        <v>231</v>
      </c>
      <c r="C135" s="127"/>
    </row>
    <row r="136" spans="1:3" ht="13.5" thickBot="1" x14ac:dyDescent="0.25">
      <c r="A136" s="135" t="s">
        <v>193</v>
      </c>
      <c r="B136" s="127" t="s">
        <v>243</v>
      </c>
      <c r="C136" s="127"/>
    </row>
    <row r="137" spans="1:3" ht="13.5" thickBot="1" x14ac:dyDescent="0.25">
      <c r="A137" s="279" t="s">
        <v>253</v>
      </c>
      <c r="B137" s="280"/>
      <c r="C137" s="127"/>
    </row>
    <row r="138" spans="1:3" ht="13.5" thickBot="1" x14ac:dyDescent="0.25">
      <c r="A138" s="135" t="s">
        <v>195</v>
      </c>
      <c r="B138" s="127" t="s">
        <v>254</v>
      </c>
      <c r="C138" s="127"/>
    </row>
    <row r="139" spans="1:3" ht="13.5" thickBot="1" x14ac:dyDescent="0.25">
      <c r="A139" s="279" t="s">
        <v>255</v>
      </c>
      <c r="B139" s="280"/>
      <c r="C139" s="127"/>
    </row>
  </sheetData>
  <mergeCells count="30">
    <mergeCell ref="A19:C19"/>
    <mergeCell ref="A1:D1"/>
    <mergeCell ref="A2:D2"/>
    <mergeCell ref="A3:D3"/>
    <mergeCell ref="A6:C6"/>
    <mergeCell ref="A16:B16"/>
    <mergeCell ref="A80:C80"/>
    <mergeCell ref="A21:C21"/>
    <mergeCell ref="A26:B26"/>
    <mergeCell ref="A29:D29"/>
    <mergeCell ref="A40:B40"/>
    <mergeCell ref="A43:C43"/>
    <mergeCell ref="A50:B50"/>
    <mergeCell ref="A56:C56"/>
    <mergeCell ref="A62:B62"/>
    <mergeCell ref="A65:C65"/>
    <mergeCell ref="A74:B74"/>
    <mergeCell ref="A77:C77"/>
    <mergeCell ref="A139:B139"/>
    <mergeCell ref="A89:B89"/>
    <mergeCell ref="A92:C92"/>
    <mergeCell ref="A96:B96"/>
    <mergeCell ref="A99:C99"/>
    <mergeCell ref="A104:B104"/>
    <mergeCell ref="A107:C107"/>
    <mergeCell ref="A114:B114"/>
    <mergeCell ref="A117:C117"/>
    <mergeCell ref="A126:B126"/>
    <mergeCell ref="A129:C129"/>
    <mergeCell ref="A137:B137"/>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Custo por trabalhador</vt:lpstr>
      <vt:lpstr>Planilha de Custos - Ti I</vt:lpstr>
      <vt:lpstr>Planilha de Custos - Ti II</vt:lpstr>
      <vt:lpstr>Planilha de Custos - Ti 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Arcangela Silva Casagrande</dc:creator>
  <cp:lastModifiedBy>HP Inc.</cp:lastModifiedBy>
  <cp:lastPrinted>2018-08-02T12:49:27Z</cp:lastPrinted>
  <dcterms:created xsi:type="dcterms:W3CDTF">2018-01-23T19:35:16Z</dcterms:created>
  <dcterms:modified xsi:type="dcterms:W3CDTF">2018-10-15T11:48:35Z</dcterms:modified>
</cp:coreProperties>
</file>